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484" activeTab="2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робин'!$A$1:$V$28</definedName>
  </definedNames>
  <calcPr fullCalcOnLoad="1"/>
</workbook>
</file>

<file path=xl/sharedStrings.xml><?xml version="1.0" encoding="utf-8"?>
<sst xmlns="http://schemas.openxmlformats.org/spreadsheetml/2006/main" count="124" uniqueCount="78">
  <si>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</si>
  <si>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</si>
  <si>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</si>
  <si>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2013</t>
  </si>
  <si>
    <t xml:space="preserve">7  этап </t>
  </si>
  <si>
    <t>14 сентября  2013 г.</t>
  </si>
  <si>
    <t>№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</si>
  <si>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</si>
  <si>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</si>
  <si>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</si>
  <si>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</si>
  <si>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</si>
  <si>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</si>
  <si>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</si>
  <si>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</si>
  <si>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Белов А</t>
  </si>
  <si>
    <t>Шукаев М</t>
  </si>
  <si>
    <t>Безотосный А</t>
  </si>
  <si>
    <t>Лазарев С</t>
  </si>
  <si>
    <t>Майоров И</t>
  </si>
  <si>
    <t>Марченко П</t>
  </si>
  <si>
    <t>Гущин А</t>
  </si>
  <si>
    <t>Поляков А</t>
  </si>
  <si>
    <t>Кияшкин А</t>
  </si>
  <si>
    <t>Павлов В</t>
  </si>
  <si>
    <t>Лаптев В</t>
  </si>
  <si>
    <t>Вайнман А</t>
  </si>
  <si>
    <t>Корецкий В</t>
  </si>
  <si>
    <t>Рычагов М</t>
  </si>
  <si>
    <t>Котляров Н</t>
  </si>
  <si>
    <t>Анипко А.</t>
  </si>
  <si>
    <t>Мясников В</t>
  </si>
  <si>
    <t>Кисель В</t>
  </si>
  <si>
    <t>Топольский А</t>
  </si>
  <si>
    <t>Руденко С</t>
  </si>
  <si>
    <t>Мисходжев Р</t>
  </si>
  <si>
    <t>Беляков А</t>
  </si>
  <si>
    <t>Тарапатин В</t>
  </si>
  <si>
    <t>Соков А</t>
  </si>
  <si>
    <t>Голубев А</t>
  </si>
  <si>
    <t>Дюмин Д</t>
  </si>
  <si>
    <t>Джумаев П</t>
  </si>
  <si>
    <t>Каструба Д</t>
  </si>
  <si>
    <t>Савицкий В</t>
  </si>
  <si>
    <t>Карпов С</t>
  </si>
  <si>
    <t>Антюфеев Г</t>
  </si>
  <si>
    <t>Лявин А</t>
  </si>
  <si>
    <t>ЖЕНЩИНЫ</t>
  </si>
  <si>
    <t>Лихолай А</t>
  </si>
  <si>
    <t>Корецкая Я</t>
  </si>
  <si>
    <t>Ульянова А</t>
  </si>
  <si>
    <t>Иванова О</t>
  </si>
  <si>
    <t>Москаленко Ж</t>
  </si>
  <si>
    <t>Вайнман М</t>
  </si>
  <si>
    <t>Шатыгина И</t>
  </si>
  <si>
    <t>Антюфеева Е</t>
  </si>
  <si>
    <t xml:space="preserve"> </t>
  </si>
  <si>
    <t>Раунд Робин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</si>
  <si>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</si>
  <si>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</si>
  <si>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</si>
  <si>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</si>
  <si>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</si>
  <si>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</si>
  <si>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</si>
  <si>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</si>
  <si>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</si>
  <si>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>Мужчины 1 группа</t>
  </si>
  <si>
    <t>Майоров  И</t>
  </si>
  <si>
    <t xml:space="preserve">    Мужчины 2 группа</t>
  </si>
  <si>
    <t>Анипко А</t>
  </si>
  <si>
    <t>Женщины</t>
  </si>
  <si>
    <t xml:space="preserve"> СТЕПЛЕДДЕР ЖЕНЩИН</t>
  </si>
  <si>
    <t>14 сентября 2013г.</t>
  </si>
  <si>
    <t>СТЕПЛЕДДЕР МУЖЧИН</t>
  </si>
  <si>
    <t>За 1 место</t>
  </si>
  <si>
    <t>За 3 место</t>
  </si>
  <si>
    <t>Майоров И.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</si>
</sst>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0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 Cyr"/>
      <family val="2"/>
    </font>
    <font>
      <u val="single"/>
      <sz val="11.5"/>
      <color indexed="12"/>
      <name val="Arial"/>
      <family val="2"/>
    </font>
    <font>
      <u val="single"/>
      <sz val="12"/>
      <name val="Arial"/>
      <family val="2"/>
    </font>
    <font>
      <b/>
      <sz val="12"/>
      <name val="Arial Cyr"/>
      <family val="2"/>
    </font>
    <font>
      <b/>
      <sz val="12"/>
      <color indexed="8"/>
      <name val="Arial"/>
      <family val="2"/>
    </font>
    <font>
      <sz val="9"/>
      <color indexed="55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0"/>
      <color indexed="8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 applyProtection="1">
      <alignment/>
      <protection locked="0"/>
    </xf>
    <xf numFmtId="0" fontId="5" fillId="35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33" borderId="10" xfId="53" applyFont="1" applyFill="1" applyBorder="1" applyAlignment="1">
      <alignment horizontal="center"/>
      <protection/>
    </xf>
    <xf numFmtId="0" fontId="13" fillId="35" borderId="10" xfId="42" applyNumberFormat="1" applyFont="1" applyFill="1" applyBorder="1" applyAlignment="1" applyProtection="1">
      <alignment horizontal="center" vertical="center"/>
      <protection/>
    </xf>
    <xf numFmtId="0" fontId="14" fillId="34" borderId="10" xfId="0" applyFont="1" applyFill="1" applyBorder="1" applyAlignment="1" applyProtection="1">
      <alignment/>
      <protection locked="0"/>
    </xf>
    <xf numFmtId="0" fontId="10" fillId="34" borderId="10" xfId="0" applyFont="1" applyFill="1" applyBorder="1" applyAlignment="1" applyProtection="1">
      <alignment horizontal="left"/>
      <protection locked="0"/>
    </xf>
    <xf numFmtId="0" fontId="15" fillId="34" borderId="10" xfId="0" applyFont="1" applyFill="1" applyBorder="1" applyAlignment="1" applyProtection="1">
      <alignment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 applyProtection="1">
      <alignment/>
      <protection locked="0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164" fontId="5" fillId="34" borderId="12" xfId="0" applyNumberFormat="1" applyFont="1" applyFill="1" applyBorder="1" applyAlignment="1">
      <alignment horizontal="center" vertical="center"/>
    </xf>
    <xf numFmtId="1" fontId="5" fillId="34" borderId="12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34" borderId="15" xfId="0" applyFont="1" applyFill="1" applyBorder="1" applyAlignment="1" applyProtection="1">
      <alignment/>
      <protection locked="0"/>
    </xf>
    <xf numFmtId="0" fontId="5" fillId="34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6" borderId="16" xfId="0" applyFill="1" applyBorder="1" applyAlignment="1">
      <alignment horizontal="center"/>
    </xf>
    <xf numFmtId="0" fontId="22" fillId="36" borderId="16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8" fillId="34" borderId="15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center" vertical="center"/>
    </xf>
    <xf numFmtId="1" fontId="27" fillId="0" borderId="15" xfId="0" applyNumberFormat="1" applyFont="1" applyFill="1" applyBorder="1" applyAlignment="1">
      <alignment horizontal="center"/>
    </xf>
    <xf numFmtId="2" fontId="27" fillId="0" borderId="15" xfId="0" applyNumberFormat="1" applyFont="1" applyFill="1" applyBorder="1" applyAlignment="1">
      <alignment horizontal="center"/>
    </xf>
    <xf numFmtId="1" fontId="27" fillId="34" borderId="15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27" fillId="34" borderId="0" xfId="0" applyNumberFormat="1" applyFont="1" applyFill="1" applyBorder="1" applyAlignment="1">
      <alignment horizontal="center"/>
    </xf>
    <xf numFmtId="1" fontId="27" fillId="34" borderId="17" xfId="0" applyNumberFormat="1" applyFont="1" applyFill="1" applyBorder="1" applyAlignment="1">
      <alignment horizontal="center"/>
    </xf>
    <xf numFmtId="0" fontId="28" fillId="34" borderId="18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1" fontId="27" fillId="34" borderId="18" xfId="0" applyNumberFormat="1" applyFont="1" applyFill="1" applyBorder="1" applyAlignment="1">
      <alignment horizontal="center"/>
    </xf>
    <xf numFmtId="0" fontId="28" fillId="34" borderId="17" xfId="0" applyFont="1" applyFill="1" applyBorder="1" applyAlignment="1">
      <alignment horizontal="left" vertical="center"/>
    </xf>
    <xf numFmtId="1" fontId="27" fillId="34" borderId="19" xfId="0" applyNumberFormat="1" applyFont="1" applyFill="1" applyBorder="1" applyAlignment="1">
      <alignment horizontal="center"/>
    </xf>
    <xf numFmtId="1" fontId="27" fillId="34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7" fillId="34" borderId="12" xfId="0" applyNumberFormat="1" applyFont="1" applyFill="1" applyBorder="1" applyAlignment="1">
      <alignment horizontal="center"/>
    </xf>
    <xf numFmtId="1" fontId="30" fillId="34" borderId="15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1" fontId="27" fillId="37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" fontId="27" fillId="37" borderId="17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4" fillId="0" borderId="18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15" xfId="0" applyFont="1" applyBorder="1" applyAlignment="1">
      <alignment/>
    </xf>
    <xf numFmtId="0" fontId="35" fillId="34" borderId="21" xfId="0" applyFont="1" applyFill="1" applyBorder="1" applyAlignment="1" applyProtection="1">
      <alignment/>
      <protection locked="0"/>
    </xf>
    <xf numFmtId="0" fontId="3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5" fillId="0" borderId="23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15" fillId="0" borderId="0" xfId="0" applyFont="1" applyAlignment="1">
      <alignment/>
    </xf>
    <xf numFmtId="0" fontId="35" fillId="0" borderId="15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8" borderId="17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/>
    </xf>
    <xf numFmtId="1" fontId="29" fillId="36" borderId="15" xfId="0" applyNumberFormat="1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0</xdr:rowOff>
    </xdr:from>
    <xdr:to>
      <xdr:col>13</xdr:col>
      <xdr:colOff>266700</xdr:colOff>
      <xdr:row>2</xdr:row>
      <xdr:rowOff>123825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4762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57150</xdr:rowOff>
    </xdr:from>
    <xdr:to>
      <xdr:col>5</xdr:col>
      <xdr:colOff>0</xdr:colOff>
      <xdr:row>12</xdr:row>
      <xdr:rowOff>57150</xdr:rowOff>
    </xdr:to>
    <xdr:sp>
      <xdr:nvSpPr>
        <xdr:cNvPr id="1" name="Строка 3"/>
        <xdr:cNvSpPr>
          <a:spLocks/>
        </xdr:cNvSpPr>
      </xdr:nvSpPr>
      <xdr:spPr>
        <a:xfrm>
          <a:off x="2905125" y="2857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114300</xdr:rowOff>
    </xdr:from>
    <xdr:to>
      <xdr:col>10</xdr:col>
      <xdr:colOff>190500</xdr:colOff>
      <xdr:row>14</xdr:row>
      <xdr:rowOff>114300</xdr:rowOff>
    </xdr:to>
    <xdr:sp>
      <xdr:nvSpPr>
        <xdr:cNvPr id="2" name="Строка 4"/>
        <xdr:cNvSpPr>
          <a:spLocks/>
        </xdr:cNvSpPr>
      </xdr:nvSpPr>
      <xdr:spPr>
        <a:xfrm>
          <a:off x="6705600" y="337185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82"/>
  <sheetViews>
    <sheetView zoomScale="70" zoomScaleNormal="70" zoomScalePageLayoutView="0" workbookViewId="0" topLeftCell="A8">
      <selection activeCell="R35" sqref="R35"/>
    </sheetView>
  </sheetViews>
  <sheetFormatPr defaultColWidth="9.140625" defaultRowHeight="12.75"/>
  <cols>
    <col min="1" max="1" width="5.28125" style="0" customWidth="1"/>
    <col min="2" max="2" width="18.4218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B5" s="3"/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5:16" s="6" customFormat="1" ht="10.5" customHeight="1">
      <c r="O7" s="8"/>
      <c r="P7" s="8"/>
    </row>
    <row r="8" spans="1:16" s="14" customFormat="1" ht="13.5" customHeight="1">
      <c r="A8" s="9" t="s">
        <v>6</v>
      </c>
      <c r="B8" s="10" t="s">
        <v>7</v>
      </c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0" t="s">
        <v>8</v>
      </c>
      <c r="J8" s="10" t="s">
        <v>9</v>
      </c>
      <c r="K8" s="10" t="s">
        <v>10</v>
      </c>
      <c r="L8" s="10" t="s">
        <v>11</v>
      </c>
      <c r="M8" s="10" t="s">
        <v>12</v>
      </c>
      <c r="N8" s="12" t="s">
        <v>13</v>
      </c>
      <c r="O8" s="12" t="s">
        <v>14</v>
      </c>
      <c r="P8" s="13"/>
    </row>
    <row r="9" spans="1:18" s="14" customFormat="1" ht="13.5" customHeight="1">
      <c r="A9" s="15">
        <v>39</v>
      </c>
      <c r="B9" s="16" t="s">
        <v>15</v>
      </c>
      <c r="C9" s="17">
        <v>220</v>
      </c>
      <c r="D9" s="17">
        <v>258</v>
      </c>
      <c r="E9" s="17">
        <v>202</v>
      </c>
      <c r="F9" s="17">
        <v>215</v>
      </c>
      <c r="G9" s="17">
        <v>210</v>
      </c>
      <c r="H9" s="17">
        <v>244</v>
      </c>
      <c r="I9" s="18">
        <f aca="true" t="shared" si="0" ref="I9:I40">IF(C9&lt;&gt;"",SUM(C9:H9),"")</f>
        <v>1349</v>
      </c>
      <c r="J9" s="19">
        <f aca="true" t="shared" si="1" ref="J9:J40">IF(C9&lt;&gt;"",AVERAGE(C9:H9),"")</f>
        <v>224.83333333333334</v>
      </c>
      <c r="K9" s="20">
        <f aca="true" t="shared" si="2" ref="K9:K40">IF(C9&lt;&gt;"",MAX(C9:H9),"")</f>
        <v>258</v>
      </c>
      <c r="L9" s="20">
        <f aca="true" t="shared" si="3" ref="L9:L40">IF(D9&lt;&gt;"",MAX(C9:H9)-MIN(C9:H9),"")</f>
        <v>56</v>
      </c>
      <c r="M9" s="18">
        <v>1</v>
      </c>
      <c r="N9" s="21">
        <f aca="true" t="shared" si="4" ref="N9:N29">MAX(C9:H9)</f>
        <v>258</v>
      </c>
      <c r="O9" s="22"/>
      <c r="P9" s="22"/>
      <c r="Q9" s="22"/>
      <c r="R9" s="22"/>
    </row>
    <row r="10" spans="1:16" s="14" customFormat="1" ht="13.5" customHeight="1">
      <c r="A10" s="15">
        <v>24</v>
      </c>
      <c r="B10" s="16" t="s">
        <v>16</v>
      </c>
      <c r="C10" s="17">
        <v>219</v>
      </c>
      <c r="D10" s="17">
        <v>277</v>
      </c>
      <c r="E10" s="17">
        <v>215</v>
      </c>
      <c r="F10" s="17">
        <v>182</v>
      </c>
      <c r="G10" s="17">
        <v>184</v>
      </c>
      <c r="H10" s="17">
        <v>235</v>
      </c>
      <c r="I10" s="18">
        <f t="shared" si="0"/>
        <v>1312</v>
      </c>
      <c r="J10" s="19">
        <f t="shared" si="1"/>
        <v>218.66666666666666</v>
      </c>
      <c r="K10" s="20">
        <f t="shared" si="2"/>
        <v>277</v>
      </c>
      <c r="L10" s="20">
        <f t="shared" si="3"/>
        <v>95</v>
      </c>
      <c r="M10" s="18">
        <v>2</v>
      </c>
      <c r="N10" s="21">
        <f t="shared" si="4"/>
        <v>277</v>
      </c>
      <c r="O10" s="23">
        <f aca="true" t="shared" si="5" ref="O10:O29">MIN(C10:H10)</f>
        <v>182</v>
      </c>
      <c r="P10" s="13"/>
    </row>
    <row r="11" spans="1:16" s="14" customFormat="1" ht="13.5" customHeight="1">
      <c r="A11" s="15">
        <v>33</v>
      </c>
      <c r="B11" s="16" t="s">
        <v>17</v>
      </c>
      <c r="C11" s="17">
        <v>203</v>
      </c>
      <c r="D11" s="17">
        <v>204</v>
      </c>
      <c r="E11" s="17">
        <v>195</v>
      </c>
      <c r="F11" s="17">
        <v>194</v>
      </c>
      <c r="G11" s="17">
        <v>252</v>
      </c>
      <c r="H11" s="17">
        <v>213</v>
      </c>
      <c r="I11" s="18">
        <f t="shared" si="0"/>
        <v>1261</v>
      </c>
      <c r="J11" s="19">
        <f t="shared" si="1"/>
        <v>210.16666666666666</v>
      </c>
      <c r="K11" s="20">
        <f t="shared" si="2"/>
        <v>252</v>
      </c>
      <c r="L11" s="20">
        <f t="shared" si="3"/>
        <v>58</v>
      </c>
      <c r="M11" s="18">
        <v>3</v>
      </c>
      <c r="N11" s="21">
        <f t="shared" si="4"/>
        <v>252</v>
      </c>
      <c r="O11" s="23">
        <f t="shared" si="5"/>
        <v>194</v>
      </c>
      <c r="P11" s="13"/>
    </row>
    <row r="12" spans="1:16" s="14" customFormat="1" ht="13.5" customHeight="1">
      <c r="A12" s="15">
        <v>37</v>
      </c>
      <c r="B12" s="16" t="s">
        <v>18</v>
      </c>
      <c r="C12" s="17">
        <v>185</v>
      </c>
      <c r="D12" s="17">
        <v>231</v>
      </c>
      <c r="E12" s="17">
        <v>195</v>
      </c>
      <c r="F12" s="17">
        <v>236</v>
      </c>
      <c r="G12" s="17">
        <v>211</v>
      </c>
      <c r="H12" s="17">
        <v>183</v>
      </c>
      <c r="I12" s="18">
        <f t="shared" si="0"/>
        <v>1241</v>
      </c>
      <c r="J12" s="19">
        <f t="shared" si="1"/>
        <v>206.83333333333334</v>
      </c>
      <c r="K12" s="20">
        <f t="shared" si="2"/>
        <v>236</v>
      </c>
      <c r="L12" s="20">
        <f t="shared" si="3"/>
        <v>53</v>
      </c>
      <c r="M12" s="18">
        <v>4</v>
      </c>
      <c r="N12" s="21">
        <f t="shared" si="4"/>
        <v>236</v>
      </c>
      <c r="O12" s="23">
        <f t="shared" si="5"/>
        <v>183</v>
      </c>
      <c r="P12" s="13"/>
    </row>
    <row r="13" spans="1:16" s="14" customFormat="1" ht="13.5" customHeight="1">
      <c r="A13" s="24">
        <v>5</v>
      </c>
      <c r="B13" s="16" t="s">
        <v>19</v>
      </c>
      <c r="C13" s="17">
        <v>188</v>
      </c>
      <c r="D13" s="17">
        <v>236</v>
      </c>
      <c r="E13" s="17">
        <v>186</v>
      </c>
      <c r="F13" s="17">
        <v>193</v>
      </c>
      <c r="G13" s="17">
        <v>202</v>
      </c>
      <c r="H13" s="17">
        <v>216</v>
      </c>
      <c r="I13" s="18">
        <f t="shared" si="0"/>
        <v>1221</v>
      </c>
      <c r="J13" s="19">
        <f t="shared" si="1"/>
        <v>203.5</v>
      </c>
      <c r="K13" s="20">
        <f t="shared" si="2"/>
        <v>236</v>
      </c>
      <c r="L13" s="20">
        <f t="shared" si="3"/>
        <v>50</v>
      </c>
      <c r="M13" s="18">
        <v>5</v>
      </c>
      <c r="N13" s="21">
        <f t="shared" si="4"/>
        <v>236</v>
      </c>
      <c r="O13" s="23">
        <f t="shared" si="5"/>
        <v>186</v>
      </c>
      <c r="P13" s="13"/>
    </row>
    <row r="14" spans="1:16" s="14" customFormat="1" ht="13.5" customHeight="1">
      <c r="A14" s="15">
        <v>12</v>
      </c>
      <c r="B14" s="16" t="s">
        <v>20</v>
      </c>
      <c r="C14" s="17">
        <v>184</v>
      </c>
      <c r="D14" s="17">
        <v>248</v>
      </c>
      <c r="E14" s="17">
        <v>230</v>
      </c>
      <c r="F14" s="17">
        <v>162</v>
      </c>
      <c r="G14" s="17">
        <v>203</v>
      </c>
      <c r="H14" s="17">
        <v>186</v>
      </c>
      <c r="I14" s="18">
        <f t="shared" si="0"/>
        <v>1213</v>
      </c>
      <c r="J14" s="19">
        <f t="shared" si="1"/>
        <v>202.16666666666666</v>
      </c>
      <c r="K14" s="20">
        <f t="shared" si="2"/>
        <v>248</v>
      </c>
      <c r="L14" s="20">
        <f t="shared" si="3"/>
        <v>86</v>
      </c>
      <c r="M14" s="18">
        <v>6</v>
      </c>
      <c r="N14" s="21">
        <f t="shared" si="4"/>
        <v>248</v>
      </c>
      <c r="O14" s="23">
        <f t="shared" si="5"/>
        <v>162</v>
      </c>
      <c r="P14" s="13"/>
    </row>
    <row r="15" spans="1:16" s="14" customFormat="1" ht="13.5" customHeight="1">
      <c r="A15" s="24">
        <v>19</v>
      </c>
      <c r="B15" s="16" t="s">
        <v>21</v>
      </c>
      <c r="C15" s="17">
        <v>213</v>
      </c>
      <c r="D15" s="17">
        <v>205</v>
      </c>
      <c r="E15" s="17">
        <v>189</v>
      </c>
      <c r="F15" s="17">
        <v>183</v>
      </c>
      <c r="G15" s="17">
        <v>221</v>
      </c>
      <c r="H15" s="17">
        <v>196</v>
      </c>
      <c r="I15" s="18">
        <f t="shared" si="0"/>
        <v>1207</v>
      </c>
      <c r="J15" s="19">
        <f t="shared" si="1"/>
        <v>201.16666666666666</v>
      </c>
      <c r="K15" s="20">
        <f t="shared" si="2"/>
        <v>221</v>
      </c>
      <c r="L15" s="20">
        <f t="shared" si="3"/>
        <v>38</v>
      </c>
      <c r="M15" s="18">
        <v>7</v>
      </c>
      <c r="N15" s="21">
        <f t="shared" si="4"/>
        <v>221</v>
      </c>
      <c r="O15" s="23">
        <f t="shared" si="5"/>
        <v>183</v>
      </c>
      <c r="P15" s="13"/>
    </row>
    <row r="16" spans="1:16" s="14" customFormat="1" ht="13.5" customHeight="1">
      <c r="A16" s="24">
        <v>8</v>
      </c>
      <c r="B16" s="16" t="s">
        <v>22</v>
      </c>
      <c r="C16" s="17">
        <v>197</v>
      </c>
      <c r="D16" s="17">
        <v>219</v>
      </c>
      <c r="E16" s="17">
        <v>184</v>
      </c>
      <c r="F16" s="17">
        <v>195</v>
      </c>
      <c r="G16" s="17">
        <v>192</v>
      </c>
      <c r="H16" s="17">
        <v>218</v>
      </c>
      <c r="I16" s="18">
        <f t="shared" si="0"/>
        <v>1205</v>
      </c>
      <c r="J16" s="19">
        <f t="shared" si="1"/>
        <v>200.83333333333334</v>
      </c>
      <c r="K16" s="20">
        <f t="shared" si="2"/>
        <v>219</v>
      </c>
      <c r="L16" s="20">
        <f t="shared" si="3"/>
        <v>35</v>
      </c>
      <c r="M16" s="18">
        <v>8</v>
      </c>
      <c r="N16" s="21">
        <f t="shared" si="4"/>
        <v>219</v>
      </c>
      <c r="O16" s="23">
        <f t="shared" si="5"/>
        <v>184</v>
      </c>
      <c r="P16" s="13"/>
    </row>
    <row r="17" spans="1:16" s="14" customFormat="1" ht="13.5" customHeight="1">
      <c r="A17" s="24">
        <v>32</v>
      </c>
      <c r="B17" s="16" t="s">
        <v>23</v>
      </c>
      <c r="C17" s="17">
        <v>190</v>
      </c>
      <c r="D17" s="17">
        <v>196</v>
      </c>
      <c r="E17" s="25">
        <v>214</v>
      </c>
      <c r="F17" s="17">
        <v>204</v>
      </c>
      <c r="G17" s="17">
        <v>207</v>
      </c>
      <c r="H17" s="17">
        <v>193</v>
      </c>
      <c r="I17" s="18">
        <f t="shared" si="0"/>
        <v>1204</v>
      </c>
      <c r="J17" s="19">
        <f t="shared" si="1"/>
        <v>200.66666666666666</v>
      </c>
      <c r="K17" s="20">
        <f t="shared" si="2"/>
        <v>214</v>
      </c>
      <c r="L17" s="20">
        <f t="shared" si="3"/>
        <v>24</v>
      </c>
      <c r="M17" s="18">
        <v>9</v>
      </c>
      <c r="N17" s="21">
        <f t="shared" si="4"/>
        <v>214</v>
      </c>
      <c r="O17" s="23">
        <f t="shared" si="5"/>
        <v>190</v>
      </c>
      <c r="P17" s="13"/>
    </row>
    <row r="18" spans="1:16" s="14" customFormat="1" ht="13.5" customHeight="1">
      <c r="A18" s="15">
        <v>11</v>
      </c>
      <c r="B18" s="16" t="s">
        <v>24</v>
      </c>
      <c r="C18" s="17">
        <v>213</v>
      </c>
      <c r="D18" s="17">
        <v>168</v>
      </c>
      <c r="E18" s="17">
        <v>212</v>
      </c>
      <c r="F18" s="17">
        <v>237</v>
      </c>
      <c r="G18" s="17">
        <v>169</v>
      </c>
      <c r="H18" s="17">
        <v>188</v>
      </c>
      <c r="I18" s="18">
        <f t="shared" si="0"/>
        <v>1187</v>
      </c>
      <c r="J18" s="19">
        <f t="shared" si="1"/>
        <v>197.83333333333334</v>
      </c>
      <c r="K18" s="20">
        <f t="shared" si="2"/>
        <v>237</v>
      </c>
      <c r="L18" s="20">
        <f t="shared" si="3"/>
        <v>69</v>
      </c>
      <c r="M18" s="18">
        <v>10</v>
      </c>
      <c r="N18" s="21">
        <f t="shared" si="4"/>
        <v>237</v>
      </c>
      <c r="O18" s="23">
        <f t="shared" si="5"/>
        <v>168</v>
      </c>
      <c r="P18" s="13"/>
    </row>
    <row r="19" spans="1:16" s="14" customFormat="1" ht="13.5" customHeight="1">
      <c r="A19" s="15">
        <v>18</v>
      </c>
      <c r="B19" s="16" t="s">
        <v>25</v>
      </c>
      <c r="C19" s="17">
        <v>221</v>
      </c>
      <c r="D19" s="17">
        <v>211</v>
      </c>
      <c r="E19" s="17">
        <v>186</v>
      </c>
      <c r="F19" s="17">
        <v>188</v>
      </c>
      <c r="G19" s="17">
        <v>197</v>
      </c>
      <c r="H19" s="17">
        <v>175</v>
      </c>
      <c r="I19" s="18">
        <f t="shared" si="0"/>
        <v>1178</v>
      </c>
      <c r="J19" s="19">
        <f t="shared" si="1"/>
        <v>196.33333333333334</v>
      </c>
      <c r="K19" s="20">
        <f t="shared" si="2"/>
        <v>221</v>
      </c>
      <c r="L19" s="20">
        <f t="shared" si="3"/>
        <v>46</v>
      </c>
      <c r="M19" s="18">
        <v>11</v>
      </c>
      <c r="N19" s="21">
        <f t="shared" si="4"/>
        <v>221</v>
      </c>
      <c r="O19" s="23">
        <f t="shared" si="5"/>
        <v>175</v>
      </c>
      <c r="P19" s="13"/>
    </row>
    <row r="20" spans="1:16" s="14" customFormat="1" ht="13.5" customHeight="1">
      <c r="A20" s="24">
        <v>7</v>
      </c>
      <c r="B20" s="16" t="s">
        <v>26</v>
      </c>
      <c r="C20" s="17">
        <v>202</v>
      </c>
      <c r="D20" s="17">
        <v>178</v>
      </c>
      <c r="E20" s="17">
        <v>197</v>
      </c>
      <c r="F20" s="17">
        <v>201</v>
      </c>
      <c r="G20" s="17">
        <v>193</v>
      </c>
      <c r="H20" s="17">
        <v>194</v>
      </c>
      <c r="I20" s="18">
        <f t="shared" si="0"/>
        <v>1165</v>
      </c>
      <c r="J20" s="19">
        <f t="shared" si="1"/>
        <v>194.16666666666666</v>
      </c>
      <c r="K20" s="20">
        <f t="shared" si="2"/>
        <v>202</v>
      </c>
      <c r="L20" s="20">
        <f t="shared" si="3"/>
        <v>24</v>
      </c>
      <c r="M20" s="18">
        <v>12</v>
      </c>
      <c r="N20" s="21">
        <f t="shared" si="4"/>
        <v>202</v>
      </c>
      <c r="O20" s="23">
        <f t="shared" si="5"/>
        <v>178</v>
      </c>
      <c r="P20" s="13"/>
    </row>
    <row r="21" spans="1:16" s="14" customFormat="1" ht="13.5" customHeight="1">
      <c r="A21" s="15">
        <v>14</v>
      </c>
      <c r="B21" s="26" t="s">
        <v>27</v>
      </c>
      <c r="C21" s="17">
        <v>223</v>
      </c>
      <c r="D21" s="17">
        <v>211</v>
      </c>
      <c r="E21" s="17">
        <v>178</v>
      </c>
      <c r="F21" s="17">
        <v>199</v>
      </c>
      <c r="G21" s="17">
        <v>173</v>
      </c>
      <c r="H21" s="17">
        <v>178</v>
      </c>
      <c r="I21" s="18">
        <f t="shared" si="0"/>
        <v>1162</v>
      </c>
      <c r="J21" s="19">
        <f t="shared" si="1"/>
        <v>193.66666666666666</v>
      </c>
      <c r="K21" s="20">
        <f t="shared" si="2"/>
        <v>223</v>
      </c>
      <c r="L21" s="20">
        <f t="shared" si="3"/>
        <v>50</v>
      </c>
      <c r="M21" s="18">
        <v>13</v>
      </c>
      <c r="N21" s="21">
        <f t="shared" si="4"/>
        <v>223</v>
      </c>
      <c r="O21" s="23">
        <f t="shared" si="5"/>
        <v>173</v>
      </c>
      <c r="P21" s="13"/>
    </row>
    <row r="22" spans="1:16" s="14" customFormat="1" ht="13.5" customHeight="1">
      <c r="A22" s="15">
        <v>9</v>
      </c>
      <c r="B22" s="16" t="s">
        <v>28</v>
      </c>
      <c r="C22" s="17">
        <v>180</v>
      </c>
      <c r="D22" s="17">
        <v>181</v>
      </c>
      <c r="E22" s="17">
        <v>226</v>
      </c>
      <c r="F22" s="17">
        <v>195</v>
      </c>
      <c r="G22" s="17">
        <v>181</v>
      </c>
      <c r="H22" s="17">
        <v>190</v>
      </c>
      <c r="I22" s="18">
        <f t="shared" si="0"/>
        <v>1153</v>
      </c>
      <c r="J22" s="19">
        <f t="shared" si="1"/>
        <v>192.16666666666666</v>
      </c>
      <c r="K22" s="20">
        <f t="shared" si="2"/>
        <v>226</v>
      </c>
      <c r="L22" s="20">
        <f t="shared" si="3"/>
        <v>46</v>
      </c>
      <c r="M22" s="18">
        <v>14</v>
      </c>
      <c r="N22" s="21">
        <f t="shared" si="4"/>
        <v>226</v>
      </c>
      <c r="O22" s="23">
        <f t="shared" si="5"/>
        <v>180</v>
      </c>
      <c r="P22" s="13"/>
    </row>
    <row r="23" spans="1:16" s="14" customFormat="1" ht="13.5" customHeight="1">
      <c r="A23" s="15">
        <v>30</v>
      </c>
      <c r="B23" s="16" t="s">
        <v>29</v>
      </c>
      <c r="C23" s="17">
        <v>191</v>
      </c>
      <c r="D23" s="17">
        <v>181</v>
      </c>
      <c r="E23" s="17">
        <v>183</v>
      </c>
      <c r="F23" s="17">
        <v>162</v>
      </c>
      <c r="G23" s="17">
        <v>223</v>
      </c>
      <c r="H23" s="17">
        <v>180</v>
      </c>
      <c r="I23" s="18">
        <f t="shared" si="0"/>
        <v>1120</v>
      </c>
      <c r="J23" s="19">
        <f t="shared" si="1"/>
        <v>186.66666666666666</v>
      </c>
      <c r="K23" s="20">
        <f t="shared" si="2"/>
        <v>223</v>
      </c>
      <c r="L23" s="20">
        <f t="shared" si="3"/>
        <v>61</v>
      </c>
      <c r="M23" s="18">
        <v>15</v>
      </c>
      <c r="N23" s="21">
        <f t="shared" si="4"/>
        <v>223</v>
      </c>
      <c r="O23" s="23">
        <f t="shared" si="5"/>
        <v>162</v>
      </c>
      <c r="P23" s="13"/>
    </row>
    <row r="24" spans="1:16" s="14" customFormat="1" ht="13.5" customHeight="1">
      <c r="A24" s="15">
        <v>16</v>
      </c>
      <c r="B24" s="27" t="s">
        <v>30</v>
      </c>
      <c r="C24" s="17">
        <v>193</v>
      </c>
      <c r="D24" s="17">
        <v>183</v>
      </c>
      <c r="E24" s="17">
        <v>190</v>
      </c>
      <c r="F24" s="17">
        <v>182</v>
      </c>
      <c r="G24" s="17">
        <v>202</v>
      </c>
      <c r="H24" s="17">
        <v>169</v>
      </c>
      <c r="I24" s="18">
        <f t="shared" si="0"/>
        <v>1119</v>
      </c>
      <c r="J24" s="19">
        <f t="shared" si="1"/>
        <v>186.5</v>
      </c>
      <c r="K24" s="20">
        <f t="shared" si="2"/>
        <v>202</v>
      </c>
      <c r="L24" s="20">
        <f t="shared" si="3"/>
        <v>33</v>
      </c>
      <c r="M24" s="18">
        <v>16</v>
      </c>
      <c r="N24" s="21">
        <f t="shared" si="4"/>
        <v>202</v>
      </c>
      <c r="O24" s="23">
        <f t="shared" si="5"/>
        <v>169</v>
      </c>
      <c r="P24" s="13"/>
    </row>
    <row r="25" spans="1:16" s="14" customFormat="1" ht="13.5" customHeight="1">
      <c r="A25" s="15">
        <v>38</v>
      </c>
      <c r="B25" s="16" t="s">
        <v>31</v>
      </c>
      <c r="C25" s="17">
        <v>178</v>
      </c>
      <c r="D25" s="17">
        <v>159</v>
      </c>
      <c r="E25" s="17">
        <v>182</v>
      </c>
      <c r="F25" s="17">
        <v>182</v>
      </c>
      <c r="G25" s="17">
        <v>211</v>
      </c>
      <c r="H25" s="17">
        <v>187</v>
      </c>
      <c r="I25" s="18">
        <f t="shared" si="0"/>
        <v>1099</v>
      </c>
      <c r="J25" s="19">
        <f t="shared" si="1"/>
        <v>183.16666666666666</v>
      </c>
      <c r="K25" s="20">
        <f t="shared" si="2"/>
        <v>211</v>
      </c>
      <c r="L25" s="20">
        <f t="shared" si="3"/>
        <v>52</v>
      </c>
      <c r="M25" s="18">
        <v>17</v>
      </c>
      <c r="N25" s="21">
        <f t="shared" si="4"/>
        <v>211</v>
      </c>
      <c r="O25" s="23">
        <f t="shared" si="5"/>
        <v>159</v>
      </c>
      <c r="P25" s="13"/>
    </row>
    <row r="26" spans="1:16" s="14" customFormat="1" ht="13.5" customHeight="1">
      <c r="A26" s="15">
        <v>21</v>
      </c>
      <c r="B26" s="16" t="s">
        <v>32</v>
      </c>
      <c r="C26" s="17">
        <v>163</v>
      </c>
      <c r="D26" s="17">
        <v>188</v>
      </c>
      <c r="E26" s="17">
        <v>225</v>
      </c>
      <c r="F26" s="17">
        <v>181</v>
      </c>
      <c r="G26" s="17">
        <v>164</v>
      </c>
      <c r="H26" s="17">
        <v>175</v>
      </c>
      <c r="I26" s="18">
        <f t="shared" si="0"/>
        <v>1096</v>
      </c>
      <c r="J26" s="19">
        <f t="shared" si="1"/>
        <v>182.66666666666666</v>
      </c>
      <c r="K26" s="20">
        <f t="shared" si="2"/>
        <v>225</v>
      </c>
      <c r="L26" s="20">
        <f t="shared" si="3"/>
        <v>62</v>
      </c>
      <c r="M26" s="18">
        <v>18</v>
      </c>
      <c r="N26" s="21">
        <f t="shared" si="4"/>
        <v>225</v>
      </c>
      <c r="O26" s="23">
        <f t="shared" si="5"/>
        <v>163</v>
      </c>
      <c r="P26" s="13"/>
    </row>
    <row r="27" spans="1:16" s="14" customFormat="1" ht="13.5" customHeight="1">
      <c r="A27" s="15">
        <v>25</v>
      </c>
      <c r="B27" s="16" t="s">
        <v>33</v>
      </c>
      <c r="C27" s="17">
        <v>200</v>
      </c>
      <c r="D27" s="17">
        <v>158</v>
      </c>
      <c r="E27" s="17">
        <v>157</v>
      </c>
      <c r="F27" s="17">
        <v>203</v>
      </c>
      <c r="G27" s="17">
        <v>213</v>
      </c>
      <c r="H27" s="17">
        <v>148</v>
      </c>
      <c r="I27" s="18">
        <f t="shared" si="0"/>
        <v>1079</v>
      </c>
      <c r="J27" s="19">
        <f t="shared" si="1"/>
        <v>179.83333333333334</v>
      </c>
      <c r="K27" s="20">
        <f t="shared" si="2"/>
        <v>213</v>
      </c>
      <c r="L27" s="20">
        <f t="shared" si="3"/>
        <v>65</v>
      </c>
      <c r="M27" s="18">
        <v>19</v>
      </c>
      <c r="N27" s="21">
        <f t="shared" si="4"/>
        <v>213</v>
      </c>
      <c r="O27" s="23">
        <f t="shared" si="5"/>
        <v>148</v>
      </c>
      <c r="P27" s="13"/>
    </row>
    <row r="28" spans="1:16" s="14" customFormat="1" ht="13.5" customHeight="1">
      <c r="A28" s="15">
        <v>40</v>
      </c>
      <c r="B28" s="16" t="s">
        <v>34</v>
      </c>
      <c r="C28" s="17">
        <v>186</v>
      </c>
      <c r="D28" s="17">
        <v>193</v>
      </c>
      <c r="E28" s="17">
        <v>167</v>
      </c>
      <c r="F28" s="17">
        <v>179</v>
      </c>
      <c r="G28" s="17">
        <v>180</v>
      </c>
      <c r="H28" s="17">
        <v>150</v>
      </c>
      <c r="I28" s="18">
        <f t="shared" si="0"/>
        <v>1055</v>
      </c>
      <c r="J28" s="19">
        <f t="shared" si="1"/>
        <v>175.83333333333334</v>
      </c>
      <c r="K28" s="20">
        <f t="shared" si="2"/>
        <v>193</v>
      </c>
      <c r="L28" s="20">
        <f t="shared" si="3"/>
        <v>43</v>
      </c>
      <c r="M28" s="18">
        <v>20</v>
      </c>
      <c r="N28" s="21">
        <f t="shared" si="4"/>
        <v>193</v>
      </c>
      <c r="O28" s="23">
        <f t="shared" si="5"/>
        <v>150</v>
      </c>
      <c r="P28" s="13"/>
    </row>
    <row r="29" spans="1:16" s="14" customFormat="1" ht="13.5" customHeight="1">
      <c r="A29" s="15">
        <v>35</v>
      </c>
      <c r="B29" s="16" t="s">
        <v>35</v>
      </c>
      <c r="C29" s="17">
        <v>158</v>
      </c>
      <c r="D29" s="17">
        <v>178</v>
      </c>
      <c r="E29" s="17">
        <v>194</v>
      </c>
      <c r="F29" s="17">
        <v>166</v>
      </c>
      <c r="G29" s="17">
        <v>157</v>
      </c>
      <c r="H29" s="17">
        <v>188</v>
      </c>
      <c r="I29" s="18">
        <f t="shared" si="0"/>
        <v>1041</v>
      </c>
      <c r="J29" s="19">
        <f t="shared" si="1"/>
        <v>173.5</v>
      </c>
      <c r="K29" s="20">
        <f t="shared" si="2"/>
        <v>194</v>
      </c>
      <c r="L29" s="20">
        <f t="shared" si="3"/>
        <v>37</v>
      </c>
      <c r="M29" s="18">
        <v>21</v>
      </c>
      <c r="N29" s="21">
        <f t="shared" si="4"/>
        <v>194</v>
      </c>
      <c r="O29" s="23">
        <f t="shared" si="5"/>
        <v>157</v>
      </c>
      <c r="P29" s="13"/>
    </row>
    <row r="30" spans="1:16" s="14" customFormat="1" ht="13.5" customHeight="1">
      <c r="A30" s="24">
        <v>36</v>
      </c>
      <c r="B30" s="16" t="s">
        <v>36</v>
      </c>
      <c r="C30" s="17">
        <v>186</v>
      </c>
      <c r="D30" s="17">
        <v>154</v>
      </c>
      <c r="E30" s="17">
        <v>192</v>
      </c>
      <c r="F30" s="17">
        <v>184</v>
      </c>
      <c r="G30" s="17">
        <v>153</v>
      </c>
      <c r="H30" s="17">
        <v>149</v>
      </c>
      <c r="I30" s="18">
        <f t="shared" si="0"/>
        <v>1018</v>
      </c>
      <c r="J30" s="19">
        <f t="shared" si="1"/>
        <v>169.66666666666666</v>
      </c>
      <c r="K30" s="20">
        <f t="shared" si="2"/>
        <v>192</v>
      </c>
      <c r="L30" s="20">
        <f t="shared" si="3"/>
        <v>43</v>
      </c>
      <c r="M30" s="18">
        <v>22</v>
      </c>
      <c r="N30" s="21"/>
      <c r="O30" s="23"/>
      <c r="P30" s="13"/>
    </row>
    <row r="31" spans="1:16" s="14" customFormat="1" ht="13.5" customHeight="1">
      <c r="A31" s="24">
        <v>10</v>
      </c>
      <c r="B31" s="28" t="s">
        <v>37</v>
      </c>
      <c r="C31" s="17">
        <v>169</v>
      </c>
      <c r="D31" s="17">
        <v>151</v>
      </c>
      <c r="E31" s="17">
        <v>160</v>
      </c>
      <c r="F31" s="17">
        <v>190</v>
      </c>
      <c r="G31" s="17">
        <v>167</v>
      </c>
      <c r="H31" s="17">
        <v>180</v>
      </c>
      <c r="I31" s="18">
        <f t="shared" si="0"/>
        <v>1017</v>
      </c>
      <c r="J31" s="19">
        <f t="shared" si="1"/>
        <v>169.5</v>
      </c>
      <c r="K31" s="20">
        <f t="shared" si="2"/>
        <v>190</v>
      </c>
      <c r="L31" s="20">
        <f t="shared" si="3"/>
        <v>39</v>
      </c>
      <c r="M31" s="18">
        <v>23</v>
      </c>
      <c r="N31" s="21"/>
      <c r="O31" s="23"/>
      <c r="P31" s="13"/>
    </row>
    <row r="32" spans="1:16" s="14" customFormat="1" ht="13.5" customHeight="1">
      <c r="A32" s="24">
        <v>13</v>
      </c>
      <c r="B32" s="28" t="s">
        <v>38</v>
      </c>
      <c r="C32" s="17">
        <v>153</v>
      </c>
      <c r="D32" s="17">
        <v>204</v>
      </c>
      <c r="E32" s="17">
        <v>156</v>
      </c>
      <c r="F32" s="17">
        <v>171</v>
      </c>
      <c r="G32" s="17">
        <v>190</v>
      </c>
      <c r="H32" s="17">
        <v>137</v>
      </c>
      <c r="I32" s="18">
        <f t="shared" si="0"/>
        <v>1011</v>
      </c>
      <c r="J32" s="19">
        <f t="shared" si="1"/>
        <v>168.5</v>
      </c>
      <c r="K32" s="20">
        <f t="shared" si="2"/>
        <v>204</v>
      </c>
      <c r="L32" s="20">
        <f t="shared" si="3"/>
        <v>67</v>
      </c>
      <c r="M32" s="18">
        <v>24</v>
      </c>
      <c r="N32" s="21"/>
      <c r="O32" s="23"/>
      <c r="P32" s="13"/>
    </row>
    <row r="33" spans="1:16" s="14" customFormat="1" ht="13.5" customHeight="1">
      <c r="A33" s="15">
        <v>15</v>
      </c>
      <c r="B33" s="28" t="s">
        <v>39</v>
      </c>
      <c r="C33" s="17">
        <v>160</v>
      </c>
      <c r="D33" s="17">
        <v>154</v>
      </c>
      <c r="E33" s="17">
        <v>162</v>
      </c>
      <c r="F33" s="17">
        <v>218</v>
      </c>
      <c r="G33" s="17">
        <v>154</v>
      </c>
      <c r="H33" s="17">
        <v>160</v>
      </c>
      <c r="I33" s="18">
        <f t="shared" si="0"/>
        <v>1008</v>
      </c>
      <c r="J33" s="19">
        <f t="shared" si="1"/>
        <v>168</v>
      </c>
      <c r="K33" s="20">
        <f t="shared" si="2"/>
        <v>218</v>
      </c>
      <c r="L33" s="20">
        <f t="shared" si="3"/>
        <v>64</v>
      </c>
      <c r="M33" s="18">
        <v>25</v>
      </c>
      <c r="N33" s="21"/>
      <c r="O33" s="23"/>
      <c r="P33" s="13"/>
    </row>
    <row r="34" spans="1:16" s="14" customFormat="1" ht="13.5" customHeight="1">
      <c r="A34" s="15">
        <v>26</v>
      </c>
      <c r="B34" s="28" t="s">
        <v>40</v>
      </c>
      <c r="C34" s="17">
        <v>178</v>
      </c>
      <c r="D34" s="17">
        <v>107</v>
      </c>
      <c r="E34" s="17">
        <v>191</v>
      </c>
      <c r="F34" s="17">
        <v>179</v>
      </c>
      <c r="G34" s="17">
        <v>210</v>
      </c>
      <c r="H34" s="17">
        <v>141</v>
      </c>
      <c r="I34" s="18">
        <f t="shared" si="0"/>
        <v>1006</v>
      </c>
      <c r="J34" s="19">
        <f t="shared" si="1"/>
        <v>167.66666666666666</v>
      </c>
      <c r="K34" s="20">
        <f t="shared" si="2"/>
        <v>210</v>
      </c>
      <c r="L34" s="20">
        <f t="shared" si="3"/>
        <v>103</v>
      </c>
      <c r="M34" s="18">
        <v>26</v>
      </c>
      <c r="N34" s="21"/>
      <c r="O34" s="23"/>
      <c r="P34" s="13"/>
    </row>
    <row r="35" spans="1:16" s="14" customFormat="1" ht="13.5" customHeight="1">
      <c r="A35" s="15">
        <v>20</v>
      </c>
      <c r="B35" s="28" t="s">
        <v>41</v>
      </c>
      <c r="C35" s="17">
        <v>158</v>
      </c>
      <c r="D35" s="17">
        <v>161</v>
      </c>
      <c r="E35" s="17">
        <v>135</v>
      </c>
      <c r="F35" s="17">
        <v>199</v>
      </c>
      <c r="G35" s="17">
        <v>181</v>
      </c>
      <c r="H35" s="17">
        <v>160</v>
      </c>
      <c r="I35" s="18">
        <f t="shared" si="0"/>
        <v>994</v>
      </c>
      <c r="J35" s="19">
        <f t="shared" si="1"/>
        <v>165.66666666666666</v>
      </c>
      <c r="K35" s="20">
        <f t="shared" si="2"/>
        <v>199</v>
      </c>
      <c r="L35" s="20">
        <f t="shared" si="3"/>
        <v>64</v>
      </c>
      <c r="M35" s="18">
        <v>27</v>
      </c>
      <c r="N35" s="21"/>
      <c r="O35" s="23"/>
      <c r="P35" s="13"/>
    </row>
    <row r="36" spans="1:16" s="14" customFormat="1" ht="13.5" customHeight="1">
      <c r="A36" s="15">
        <v>27</v>
      </c>
      <c r="B36" s="28" t="s">
        <v>42</v>
      </c>
      <c r="C36" s="17">
        <v>133</v>
      </c>
      <c r="D36" s="17">
        <v>191</v>
      </c>
      <c r="E36" s="17">
        <v>156</v>
      </c>
      <c r="F36" s="17">
        <v>157</v>
      </c>
      <c r="G36" s="17">
        <v>147</v>
      </c>
      <c r="H36" s="17">
        <v>174</v>
      </c>
      <c r="I36" s="18">
        <f t="shared" si="0"/>
        <v>958</v>
      </c>
      <c r="J36" s="19">
        <f t="shared" si="1"/>
        <v>159.66666666666666</v>
      </c>
      <c r="K36" s="20">
        <f t="shared" si="2"/>
        <v>191</v>
      </c>
      <c r="L36" s="20">
        <f t="shared" si="3"/>
        <v>58</v>
      </c>
      <c r="M36" s="18">
        <v>28</v>
      </c>
      <c r="N36" s="21"/>
      <c r="O36" s="23"/>
      <c r="P36" s="13"/>
    </row>
    <row r="37" spans="1:16" s="14" customFormat="1" ht="13.5" customHeight="1">
      <c r="A37" s="24">
        <v>6</v>
      </c>
      <c r="B37" s="28" t="s">
        <v>43</v>
      </c>
      <c r="C37" s="17">
        <v>142</v>
      </c>
      <c r="D37" s="17">
        <v>184</v>
      </c>
      <c r="E37" s="17">
        <v>145</v>
      </c>
      <c r="F37" s="17">
        <v>185</v>
      </c>
      <c r="G37" s="17">
        <v>127</v>
      </c>
      <c r="H37" s="17">
        <v>127</v>
      </c>
      <c r="I37" s="18">
        <f t="shared" si="0"/>
        <v>910</v>
      </c>
      <c r="J37" s="19">
        <f t="shared" si="1"/>
        <v>151.66666666666666</v>
      </c>
      <c r="K37" s="20">
        <f t="shared" si="2"/>
        <v>185</v>
      </c>
      <c r="L37" s="20">
        <f t="shared" si="3"/>
        <v>58</v>
      </c>
      <c r="M37" s="18">
        <v>29</v>
      </c>
      <c r="N37" s="21"/>
      <c r="O37" s="23"/>
      <c r="P37" s="13"/>
    </row>
    <row r="38" spans="1:16" s="14" customFormat="1" ht="13.5" customHeight="1">
      <c r="A38" s="15">
        <v>2</v>
      </c>
      <c r="B38" s="28" t="s">
        <v>44</v>
      </c>
      <c r="C38" s="17">
        <v>144</v>
      </c>
      <c r="D38" s="17">
        <v>141</v>
      </c>
      <c r="E38" s="17">
        <v>150</v>
      </c>
      <c r="F38" s="17">
        <v>143</v>
      </c>
      <c r="G38" s="17">
        <v>154</v>
      </c>
      <c r="H38" s="17">
        <v>152</v>
      </c>
      <c r="I38" s="18">
        <f t="shared" si="0"/>
        <v>884</v>
      </c>
      <c r="J38" s="19">
        <f t="shared" si="1"/>
        <v>147.33333333333334</v>
      </c>
      <c r="K38" s="20">
        <f t="shared" si="2"/>
        <v>154</v>
      </c>
      <c r="L38" s="20">
        <f t="shared" si="3"/>
        <v>13</v>
      </c>
      <c r="M38" s="18">
        <v>30</v>
      </c>
      <c r="N38" s="21"/>
      <c r="O38" s="23"/>
      <c r="P38" s="13"/>
    </row>
    <row r="39" spans="1:16" s="14" customFormat="1" ht="13.5" customHeight="1">
      <c r="A39" s="24">
        <v>34</v>
      </c>
      <c r="B39" s="28" t="s">
        <v>45</v>
      </c>
      <c r="C39" s="17">
        <v>168</v>
      </c>
      <c r="D39" s="17">
        <v>105</v>
      </c>
      <c r="E39" s="17">
        <v>150</v>
      </c>
      <c r="F39" s="17">
        <v>138</v>
      </c>
      <c r="G39" s="17">
        <v>112</v>
      </c>
      <c r="H39" s="17">
        <v>133</v>
      </c>
      <c r="I39" s="18">
        <f t="shared" si="0"/>
        <v>806</v>
      </c>
      <c r="J39" s="19">
        <f t="shared" si="1"/>
        <v>134.33333333333334</v>
      </c>
      <c r="K39" s="20">
        <f t="shared" si="2"/>
        <v>168</v>
      </c>
      <c r="L39" s="20">
        <f t="shared" si="3"/>
        <v>63</v>
      </c>
      <c r="M39" s="18">
        <v>31</v>
      </c>
      <c r="N39" s="21"/>
      <c r="O39" s="23"/>
      <c r="P39" s="13"/>
    </row>
    <row r="40" spans="1:16" s="14" customFormat="1" ht="13.5" customHeight="1">
      <c r="A40" s="15">
        <v>3</v>
      </c>
      <c r="B40" s="28" t="s">
        <v>46</v>
      </c>
      <c r="C40" s="17">
        <v>112</v>
      </c>
      <c r="D40" s="17">
        <v>124</v>
      </c>
      <c r="E40" s="17">
        <v>108</v>
      </c>
      <c r="F40" s="17">
        <v>116</v>
      </c>
      <c r="G40" s="17">
        <v>120</v>
      </c>
      <c r="H40" s="17">
        <v>150</v>
      </c>
      <c r="I40" s="18">
        <f t="shared" si="0"/>
        <v>730</v>
      </c>
      <c r="J40" s="19">
        <f t="shared" si="1"/>
        <v>121.66666666666667</v>
      </c>
      <c r="K40" s="20">
        <f t="shared" si="2"/>
        <v>150</v>
      </c>
      <c r="L40" s="20">
        <f t="shared" si="3"/>
        <v>42</v>
      </c>
      <c r="M40" s="18">
        <v>32</v>
      </c>
      <c r="N40" s="21"/>
      <c r="O40" s="23"/>
      <c r="P40" s="13"/>
    </row>
    <row r="41" spans="1:16" s="14" customFormat="1" ht="13.5" customHeight="1">
      <c r="A41" s="121" t="s">
        <v>47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21"/>
      <c r="O41" s="23"/>
      <c r="P41" s="13"/>
    </row>
    <row r="42" spans="1:16" s="14" customFormat="1" ht="13.5" customHeight="1">
      <c r="A42" s="15"/>
      <c r="B42" s="18" t="s">
        <v>7</v>
      </c>
      <c r="C42" s="17">
        <v>1</v>
      </c>
      <c r="D42" s="17">
        <v>2</v>
      </c>
      <c r="E42" s="17">
        <v>3</v>
      </c>
      <c r="F42" s="17">
        <v>4</v>
      </c>
      <c r="G42" s="17">
        <v>5</v>
      </c>
      <c r="H42" s="17">
        <v>6</v>
      </c>
      <c r="I42" s="10" t="s">
        <v>8</v>
      </c>
      <c r="J42" s="10" t="s">
        <v>9</v>
      </c>
      <c r="K42" s="10" t="s">
        <v>10</v>
      </c>
      <c r="L42" s="10" t="s">
        <v>11</v>
      </c>
      <c r="M42" s="10" t="s">
        <v>12</v>
      </c>
      <c r="N42" s="21"/>
      <c r="O42" s="23"/>
      <c r="P42" s="13"/>
    </row>
    <row r="43" spans="1:16" s="14" customFormat="1" ht="13.5" customHeight="1">
      <c r="A43" s="24">
        <v>17</v>
      </c>
      <c r="B43" s="16" t="s">
        <v>48</v>
      </c>
      <c r="C43" s="17">
        <v>164</v>
      </c>
      <c r="D43" s="17">
        <v>181</v>
      </c>
      <c r="E43" s="17">
        <v>187</v>
      </c>
      <c r="F43" s="17">
        <v>193</v>
      </c>
      <c r="G43" s="17">
        <v>236</v>
      </c>
      <c r="H43" s="17">
        <v>178</v>
      </c>
      <c r="I43" s="18">
        <f aca="true" t="shared" si="6" ref="I43:I52">IF(C43&lt;&gt;"",SUM(C43:H43),"")</f>
        <v>1139</v>
      </c>
      <c r="J43" s="19">
        <f aca="true" t="shared" si="7" ref="J43:J52">IF(C43&lt;&gt;"",AVERAGE(C43:H43),"")</f>
        <v>189.83333333333334</v>
      </c>
      <c r="K43" s="20">
        <f aca="true" t="shared" si="8" ref="K43:K52">IF(C43&lt;&gt;"",MAX(C43:H43),"")</f>
        <v>236</v>
      </c>
      <c r="L43" s="20">
        <f aca="true" t="shared" si="9" ref="L43:L52">IF(D43&lt;&gt;"",MAX(C43:H43)-MIN(C43:H43),"")</f>
        <v>72</v>
      </c>
      <c r="M43" s="18">
        <v>1</v>
      </c>
      <c r="N43" s="21"/>
      <c r="O43" s="23"/>
      <c r="P43" s="13"/>
    </row>
    <row r="44" spans="1:16" s="14" customFormat="1" ht="13.5" customHeight="1">
      <c r="A44" s="15">
        <v>4</v>
      </c>
      <c r="B44" s="16" t="s">
        <v>49</v>
      </c>
      <c r="C44" s="17">
        <v>186</v>
      </c>
      <c r="D44" s="17">
        <v>151</v>
      </c>
      <c r="E44" s="17">
        <v>199</v>
      </c>
      <c r="F44" s="17">
        <v>175</v>
      </c>
      <c r="G44" s="17">
        <v>223</v>
      </c>
      <c r="H44" s="17">
        <v>188</v>
      </c>
      <c r="I44" s="18">
        <f t="shared" si="6"/>
        <v>1122</v>
      </c>
      <c r="J44" s="19">
        <f t="shared" si="7"/>
        <v>187</v>
      </c>
      <c r="K44" s="20">
        <f t="shared" si="8"/>
        <v>223</v>
      </c>
      <c r="L44" s="20">
        <f t="shared" si="9"/>
        <v>72</v>
      </c>
      <c r="M44" s="18">
        <v>2</v>
      </c>
      <c r="N44" s="21"/>
      <c r="O44" s="23"/>
      <c r="P44" s="13"/>
    </row>
    <row r="45" spans="1:16" s="14" customFormat="1" ht="13.5" customHeight="1">
      <c r="A45" s="15">
        <v>22</v>
      </c>
      <c r="B45" s="16" t="s">
        <v>50</v>
      </c>
      <c r="C45" s="17">
        <v>190</v>
      </c>
      <c r="D45" s="17">
        <v>200</v>
      </c>
      <c r="E45" s="17">
        <v>178</v>
      </c>
      <c r="F45" s="17">
        <v>182</v>
      </c>
      <c r="G45" s="17">
        <v>172</v>
      </c>
      <c r="H45" s="17">
        <v>199</v>
      </c>
      <c r="I45" s="18">
        <f t="shared" si="6"/>
        <v>1121</v>
      </c>
      <c r="J45" s="19">
        <f t="shared" si="7"/>
        <v>186.83333333333334</v>
      </c>
      <c r="K45" s="20">
        <f t="shared" si="8"/>
        <v>200</v>
      </c>
      <c r="L45" s="20">
        <f t="shared" si="9"/>
        <v>28</v>
      </c>
      <c r="M45" s="18">
        <v>3</v>
      </c>
      <c r="N45" s="21"/>
      <c r="O45" s="23"/>
      <c r="P45" s="13"/>
    </row>
    <row r="46" spans="1:16" s="14" customFormat="1" ht="13.5" customHeight="1">
      <c r="A46" s="15">
        <v>31</v>
      </c>
      <c r="B46" s="16" t="s">
        <v>51</v>
      </c>
      <c r="C46" s="17">
        <v>205</v>
      </c>
      <c r="D46" s="17">
        <v>163</v>
      </c>
      <c r="E46" s="17">
        <v>202</v>
      </c>
      <c r="F46" s="17">
        <v>178</v>
      </c>
      <c r="G46" s="17">
        <v>169</v>
      </c>
      <c r="H46" s="17">
        <v>199</v>
      </c>
      <c r="I46" s="18">
        <f t="shared" si="6"/>
        <v>1116</v>
      </c>
      <c r="J46" s="19">
        <f t="shared" si="7"/>
        <v>186</v>
      </c>
      <c r="K46" s="20">
        <f t="shared" si="8"/>
        <v>205</v>
      </c>
      <c r="L46" s="20">
        <f t="shared" si="9"/>
        <v>42</v>
      </c>
      <c r="M46" s="18">
        <v>4</v>
      </c>
      <c r="N46" s="21"/>
      <c r="O46" s="23"/>
      <c r="P46" s="13"/>
    </row>
    <row r="47" spans="1:16" s="14" customFormat="1" ht="13.5" customHeight="1">
      <c r="A47" s="29">
        <v>29</v>
      </c>
      <c r="B47" s="16" t="s">
        <v>52</v>
      </c>
      <c r="C47" s="17">
        <v>168</v>
      </c>
      <c r="D47" s="17">
        <v>188</v>
      </c>
      <c r="E47" s="17">
        <v>154</v>
      </c>
      <c r="F47" s="17">
        <v>161</v>
      </c>
      <c r="G47" s="17">
        <v>227</v>
      </c>
      <c r="H47" s="17">
        <v>218</v>
      </c>
      <c r="I47" s="18">
        <f t="shared" si="6"/>
        <v>1116</v>
      </c>
      <c r="J47" s="19">
        <f t="shared" si="7"/>
        <v>186</v>
      </c>
      <c r="K47" s="20">
        <f t="shared" si="8"/>
        <v>227</v>
      </c>
      <c r="L47" s="20">
        <f t="shared" si="9"/>
        <v>73</v>
      </c>
      <c r="M47" s="18">
        <v>5</v>
      </c>
      <c r="N47" s="21"/>
      <c r="O47" s="23"/>
      <c r="P47" s="13"/>
    </row>
    <row r="48" spans="1:21" s="14" customFormat="1" ht="13.5" customHeight="1">
      <c r="A48" s="24">
        <v>1</v>
      </c>
      <c r="B48" s="16" t="s">
        <v>53</v>
      </c>
      <c r="C48" s="17">
        <v>192</v>
      </c>
      <c r="D48" s="17">
        <v>185</v>
      </c>
      <c r="E48" s="17">
        <v>182</v>
      </c>
      <c r="F48" s="17">
        <v>192</v>
      </c>
      <c r="G48" s="17">
        <v>173</v>
      </c>
      <c r="H48" s="17">
        <v>176</v>
      </c>
      <c r="I48" s="18">
        <f t="shared" si="6"/>
        <v>1100</v>
      </c>
      <c r="J48" s="19">
        <f t="shared" si="7"/>
        <v>183.33333333333334</v>
      </c>
      <c r="K48" s="20">
        <f t="shared" si="8"/>
        <v>192</v>
      </c>
      <c r="L48" s="20">
        <f t="shared" si="9"/>
        <v>19</v>
      </c>
      <c r="M48" s="18">
        <v>6</v>
      </c>
      <c r="N48" s="21"/>
      <c r="O48" s="23"/>
      <c r="P48" s="13"/>
      <c r="Q48" s="13"/>
      <c r="R48" s="13"/>
      <c r="S48" s="13"/>
      <c r="T48" s="13"/>
      <c r="U48" s="13"/>
    </row>
    <row r="49" spans="1:21" s="14" customFormat="1" ht="13.5" customHeight="1">
      <c r="A49" s="15">
        <v>28</v>
      </c>
      <c r="B49" s="16" t="s">
        <v>54</v>
      </c>
      <c r="C49" s="17">
        <v>159</v>
      </c>
      <c r="D49" s="17">
        <v>177</v>
      </c>
      <c r="E49" s="17">
        <v>168</v>
      </c>
      <c r="F49" s="17">
        <v>174</v>
      </c>
      <c r="G49" s="17">
        <v>204</v>
      </c>
      <c r="H49" s="17">
        <v>163</v>
      </c>
      <c r="I49" s="18">
        <f t="shared" si="6"/>
        <v>1045</v>
      </c>
      <c r="J49" s="19">
        <f t="shared" si="7"/>
        <v>174.16666666666666</v>
      </c>
      <c r="K49" s="20">
        <f t="shared" si="8"/>
        <v>204</v>
      </c>
      <c r="L49" s="20">
        <f t="shared" si="9"/>
        <v>45</v>
      </c>
      <c r="M49" s="18">
        <v>7</v>
      </c>
      <c r="N49" s="21"/>
      <c r="O49" s="23"/>
      <c r="P49" s="13"/>
      <c r="Q49" s="13"/>
      <c r="R49" s="13"/>
      <c r="S49" s="13"/>
      <c r="T49" s="13"/>
      <c r="U49" s="13"/>
    </row>
    <row r="50" spans="1:21" s="14" customFormat="1" ht="13.5" customHeight="1">
      <c r="A50" s="15">
        <v>23</v>
      </c>
      <c r="B50" s="16" t="s">
        <v>55</v>
      </c>
      <c r="C50" s="17">
        <v>166</v>
      </c>
      <c r="D50" s="17">
        <v>151</v>
      </c>
      <c r="E50" s="17">
        <v>132</v>
      </c>
      <c r="F50" s="17">
        <v>109</v>
      </c>
      <c r="G50" s="17">
        <v>160</v>
      </c>
      <c r="H50" s="17">
        <v>137</v>
      </c>
      <c r="I50" s="18">
        <f t="shared" si="6"/>
        <v>855</v>
      </c>
      <c r="J50" s="19">
        <f t="shared" si="7"/>
        <v>142.5</v>
      </c>
      <c r="K50" s="20">
        <f t="shared" si="8"/>
        <v>166</v>
      </c>
      <c r="L50" s="20">
        <f t="shared" si="9"/>
        <v>57</v>
      </c>
      <c r="M50" s="18">
        <v>8</v>
      </c>
      <c r="N50" s="21"/>
      <c r="O50" s="23"/>
      <c r="P50" s="13"/>
      <c r="Q50" s="13"/>
      <c r="R50" s="13"/>
      <c r="S50" s="13"/>
      <c r="T50" s="13"/>
      <c r="U50" s="13"/>
    </row>
    <row r="51" spans="1:21" s="14" customFormat="1" ht="12" customHeight="1" hidden="1">
      <c r="A51" s="30"/>
      <c r="B51" s="31"/>
      <c r="C51" s="32"/>
      <c r="D51" s="33"/>
      <c r="E51" s="34"/>
      <c r="F51" s="33"/>
      <c r="G51" s="34"/>
      <c r="H51" s="33"/>
      <c r="I51" s="35">
        <f t="shared" si="6"/>
      </c>
      <c r="J51" s="36">
        <f t="shared" si="7"/>
      </c>
      <c r="K51" s="37">
        <f t="shared" si="8"/>
      </c>
      <c r="L51" s="37">
        <f t="shared" si="9"/>
      </c>
      <c r="M51" s="35">
        <v>5</v>
      </c>
      <c r="N51" s="21"/>
      <c r="O51" s="23"/>
      <c r="P51" s="13"/>
      <c r="Q51" s="13"/>
      <c r="R51" s="13"/>
      <c r="S51" s="13"/>
      <c r="T51" s="13"/>
      <c r="U51" s="13"/>
    </row>
    <row r="52" spans="1:15" ht="15.75" hidden="1">
      <c r="A52" s="38"/>
      <c r="B52" s="39"/>
      <c r="C52" s="32"/>
      <c r="D52" s="33"/>
      <c r="E52" s="34"/>
      <c r="F52" s="33"/>
      <c r="G52" s="34"/>
      <c r="H52" s="33"/>
      <c r="I52" s="35">
        <f t="shared" si="6"/>
      </c>
      <c r="J52" s="36">
        <f t="shared" si="7"/>
      </c>
      <c r="K52" s="37">
        <f t="shared" si="8"/>
      </c>
      <c r="L52" s="37">
        <f t="shared" si="9"/>
      </c>
      <c r="M52" s="40">
        <v>6</v>
      </c>
      <c r="N52" s="41">
        <f>MAX(C32:H32)</f>
        <v>204</v>
      </c>
      <c r="O52" s="42">
        <f>MIN(C32:H32)</f>
        <v>137</v>
      </c>
    </row>
    <row r="53" spans="1:13" ht="12.75" hidden="1">
      <c r="A53" s="14"/>
      <c r="B53" s="14"/>
      <c r="C53" s="14"/>
      <c r="D53" s="14"/>
      <c r="E53" s="14"/>
      <c r="F53" s="14"/>
      <c r="G53" s="14"/>
      <c r="H53" s="14"/>
      <c r="I53" s="14">
        <f>IF(C54&lt;&gt;"",SUM(C54:H54),"")</f>
      </c>
      <c r="J53" s="14">
        <f>IF(C54&lt;&gt;"",AVERAGE(C54:H54),"")</f>
      </c>
      <c r="K53" s="14">
        <f>IF(C54&lt;&gt;"",MAX(C54:H54),"")</f>
      </c>
      <c r="L53" s="14">
        <f>IF(D54&lt;&gt;"",MAX(C54:H54)-MIN(C54:H54),"")</f>
      </c>
      <c r="M53" s="14"/>
    </row>
    <row r="54" spans="1:13" ht="12.75" hidden="1">
      <c r="A54" s="14"/>
      <c r="B54" s="14"/>
      <c r="C54" s="14"/>
      <c r="D54" s="14"/>
      <c r="E54" s="14"/>
      <c r="F54" s="14"/>
      <c r="G54" s="14"/>
      <c r="H54" s="14" t="s">
        <v>56</v>
      </c>
      <c r="M54" s="14"/>
    </row>
    <row r="55" spans="1:2" ht="12.75" hidden="1">
      <c r="A55" s="14"/>
      <c r="B55" s="14"/>
    </row>
    <row r="56" ht="12.75" hidden="1"/>
    <row r="57" ht="13.5" customHeight="1"/>
    <row r="58" spans="1:12" ht="12.75" customHeight="1">
      <c r="A58" s="14"/>
      <c r="B58" s="14"/>
      <c r="I58" s="14"/>
      <c r="J58" s="14"/>
      <c r="K58" s="14"/>
      <c r="L58" s="14"/>
    </row>
    <row r="59" spans="1:13" ht="13.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13.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21" s="45" customFormat="1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41" t="s">
        <v>13</v>
      </c>
      <c r="O61" s="43" t="s">
        <v>14</v>
      </c>
      <c r="P61" s="44"/>
      <c r="Q61" s="44"/>
      <c r="R61" s="44"/>
      <c r="S61" s="44"/>
      <c r="T61" s="44"/>
      <c r="U61" s="44"/>
    </row>
    <row r="62" spans="1:21" s="14" customFormat="1" ht="13.5" customHeight="1">
      <c r="A62"/>
      <c r="B62"/>
      <c r="N62" s="41">
        <f aca="true" t="shared" si="10" ref="N62:N67">MAX(C43:H43)</f>
        <v>236</v>
      </c>
      <c r="O62" s="42">
        <f aca="true" t="shared" si="11" ref="O62:O67">MIN(C43:H43)</f>
        <v>164</v>
      </c>
      <c r="P62" s="13"/>
      <c r="Q62" s="13"/>
      <c r="R62" s="13"/>
      <c r="S62" s="13"/>
      <c r="T62" s="13"/>
      <c r="U62" s="13"/>
    </row>
    <row r="63" spans="1:21" s="47" customFormat="1" ht="13.5" customHeight="1">
      <c r="A63"/>
      <c r="B6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41">
        <f t="shared" si="10"/>
        <v>223</v>
      </c>
      <c r="O63" s="42">
        <f t="shared" si="11"/>
        <v>151</v>
      </c>
      <c r="P63" s="46"/>
      <c r="Q63" s="46"/>
      <c r="R63" s="46"/>
      <c r="S63" s="46"/>
      <c r="T63" s="46"/>
      <c r="U63" s="46"/>
    </row>
    <row r="64" spans="1:21" s="47" customFormat="1" ht="13.5" customHeight="1">
      <c r="A64"/>
      <c r="B6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41">
        <f t="shared" si="10"/>
        <v>200</v>
      </c>
      <c r="O64" s="42">
        <f t="shared" si="11"/>
        <v>172</v>
      </c>
      <c r="P64" s="46"/>
      <c r="Q64" s="46"/>
      <c r="R64" s="46"/>
      <c r="S64" s="46"/>
      <c r="T64" s="46"/>
      <c r="U64" s="46"/>
    </row>
    <row r="65" spans="1:16" s="47" customFormat="1" ht="13.5" customHeight="1">
      <c r="A65"/>
      <c r="B6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41">
        <f t="shared" si="10"/>
        <v>205</v>
      </c>
      <c r="O65" s="42">
        <f t="shared" si="11"/>
        <v>163</v>
      </c>
      <c r="P65" s="46"/>
    </row>
    <row r="66" spans="1:16" s="47" customFormat="1" ht="13.5" customHeight="1">
      <c r="A66"/>
      <c r="B66"/>
      <c r="C66" s="14"/>
      <c r="D66" s="14"/>
      <c r="E66" s="14"/>
      <c r="F66" s="14"/>
      <c r="G66" s="14"/>
      <c r="H66" s="14"/>
      <c r="I66"/>
      <c r="J66"/>
      <c r="K66"/>
      <c r="L66"/>
      <c r="M66" s="14"/>
      <c r="N66" s="41">
        <f t="shared" si="10"/>
        <v>227</v>
      </c>
      <c r="O66" s="42">
        <f t="shared" si="11"/>
        <v>154</v>
      </c>
      <c r="P66" s="48"/>
    </row>
    <row r="67" spans="1:16" s="47" customFormat="1" ht="13.5" customHeight="1">
      <c r="A67" s="14"/>
      <c r="B67" s="14"/>
      <c r="C67"/>
      <c r="D67"/>
      <c r="E67"/>
      <c r="F67"/>
      <c r="G67"/>
      <c r="H67"/>
      <c r="I67"/>
      <c r="J67"/>
      <c r="K67"/>
      <c r="L67"/>
      <c r="M67"/>
      <c r="N67" s="41">
        <f t="shared" si="10"/>
        <v>192</v>
      </c>
      <c r="O67" s="42">
        <f t="shared" si="11"/>
        <v>173</v>
      </c>
      <c r="P67" s="46"/>
    </row>
    <row r="68" spans="1:15" s="47" customFormat="1" ht="12.75" customHeight="1" hidden="1">
      <c r="A68" s="14"/>
      <c r="B68" s="14"/>
      <c r="C68"/>
      <c r="D68"/>
      <c r="E68"/>
      <c r="F68"/>
      <c r="G68"/>
      <c r="H68"/>
      <c r="I68"/>
      <c r="J68"/>
      <c r="K68"/>
      <c r="L68"/>
      <c r="M68"/>
      <c r="N68" s="21">
        <f>MAX(C50:H50)</f>
        <v>166</v>
      </c>
      <c r="O68" s="23" t="e">
        <f>NA()</f>
        <v>#N/A</v>
      </c>
    </row>
    <row r="69" spans="1:15" s="14" customFormat="1" ht="12.75" customHeight="1" hidden="1">
      <c r="A69"/>
      <c r="B69"/>
      <c r="C69"/>
      <c r="D69"/>
      <c r="E69"/>
      <c r="F69"/>
      <c r="G69"/>
      <c r="H69"/>
      <c r="I69"/>
      <c r="J69"/>
      <c r="K69"/>
      <c r="L69"/>
      <c r="M69"/>
      <c r="N69" s="49" t="e">
        <f>MAX(#REF!)</f>
        <v>#REF!</v>
      </c>
      <c r="O69" s="50"/>
    </row>
    <row r="70" spans="1:14" s="14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 s="51"/>
    </row>
    <row r="75" spans="1:21" s="14" customFormat="1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21">
        <f>MAX(C33:H33)</f>
        <v>218</v>
      </c>
      <c r="O75" s="23">
        <f>MIN(C33:H33)</f>
        <v>154</v>
      </c>
      <c r="P75" s="13"/>
      <c r="Q75" s="13"/>
      <c r="R75" s="13"/>
      <c r="S75" s="13"/>
      <c r="T75" s="13"/>
      <c r="U75" s="13"/>
    </row>
    <row r="76" spans="1:21" s="14" customFormat="1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21">
        <f>MAX(C34:H34)</f>
        <v>210</v>
      </c>
      <c r="O76" s="23">
        <f>MIN(C34:H34)</f>
        <v>107</v>
      </c>
      <c r="P76" s="13"/>
      <c r="Q76" s="13"/>
      <c r="R76" s="13"/>
      <c r="S76" s="13"/>
      <c r="T76" s="13"/>
      <c r="U76" s="13"/>
    </row>
    <row r="77" spans="1:21" s="14" customFormat="1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21" t="e">
        <f>MAX(#REF!)</f>
        <v>#REF!</v>
      </c>
      <c r="O77" s="23" t="e">
        <f>MIN(#REF!)</f>
        <v>#REF!</v>
      </c>
      <c r="P77" s="13"/>
      <c r="Q77" s="13"/>
      <c r="R77" s="52"/>
      <c r="S77" s="13"/>
      <c r="T77" s="13"/>
      <c r="U77" s="13"/>
    </row>
    <row r="78" spans="1:21" s="14" customFormat="1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21" t="e">
        <f>MAX(#REF!)</f>
        <v>#REF!</v>
      </c>
      <c r="O78" s="23" t="e">
        <f>MIN(#REF!)</f>
        <v>#REF!</v>
      </c>
      <c r="P78" s="13"/>
      <c r="Q78" s="13"/>
      <c r="R78" s="13"/>
      <c r="S78" s="13"/>
      <c r="T78" s="13"/>
      <c r="U78" s="13"/>
    </row>
    <row r="79" spans="3:21" s="14" customFormat="1" ht="12.75" customHeight="1">
      <c r="C79"/>
      <c r="D79"/>
      <c r="E79"/>
      <c r="F79"/>
      <c r="G79"/>
      <c r="H79"/>
      <c r="I79"/>
      <c r="J79"/>
      <c r="K79"/>
      <c r="L79"/>
      <c r="M79"/>
      <c r="N79" s="21"/>
      <c r="O79" s="23"/>
      <c r="P79" s="13"/>
      <c r="Q79" s="13"/>
      <c r="R79" s="13"/>
      <c r="S79" s="13"/>
      <c r="T79" s="13"/>
      <c r="U79" s="13"/>
    </row>
    <row r="80" spans="1:21" s="14" customFormat="1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21"/>
      <c r="O80" s="23"/>
      <c r="P80" s="13"/>
      <c r="Q80" s="13"/>
      <c r="R80" s="13"/>
      <c r="S80" s="13"/>
      <c r="T80" s="13"/>
      <c r="U80" s="13"/>
    </row>
    <row r="81" spans="1:21" s="14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21"/>
      <c r="O81" s="23"/>
      <c r="P81" s="13"/>
      <c r="Q81" s="13"/>
      <c r="R81" s="13"/>
      <c r="S81" s="13"/>
      <c r="T81" s="13"/>
      <c r="U81" s="13"/>
    </row>
    <row r="82" spans="1:21" s="14" customFormat="1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21"/>
      <c r="O82" s="23"/>
      <c r="P82" s="13"/>
      <c r="Q82" s="13"/>
      <c r="R82" s="13"/>
      <c r="S82" s="13"/>
      <c r="T82" s="13"/>
      <c r="U82" s="13"/>
    </row>
  </sheetData>
  <sheetProtection selectLockedCells="1" selectUnlockedCells="1"/>
  <mergeCells count="1">
    <mergeCell ref="A41:M41"/>
  </mergeCells>
  <conditionalFormatting sqref="B31:B40">
    <cfRule type="expression" priority="1" dxfId="0" stopIfTrue="1">
      <formula>(C31&gt;0)</formula>
    </cfRule>
  </conditionalFormatting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91"/>
  <drawing r:id="rId3"/>
  <legacyDrawing r:id="rId2"/>
  <oleObjects>
    <oleObject progId="Рисунок Microsoft Word" shapeId="664603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L51"/>
  <sheetViews>
    <sheetView zoomScale="75" zoomScaleNormal="75" zoomScalePageLayoutView="0" workbookViewId="0" topLeftCell="A3">
      <selection activeCell="V47" sqref="V47"/>
    </sheetView>
  </sheetViews>
  <sheetFormatPr defaultColWidth="9.140625" defaultRowHeight="12.75"/>
  <cols>
    <col min="1" max="1" width="3.57421875" style="0" customWidth="1"/>
    <col min="2" max="2" width="16.7109375" style="0" customWidth="1"/>
    <col min="4" max="4" width="7.00390625" style="0" customWidth="1"/>
    <col min="5" max="5" width="8.8515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6.7109375" style="0" customWidth="1"/>
    <col min="21" max="21" width="7.7109375" style="0" customWidth="1"/>
    <col min="22" max="22" width="6.7109375" style="0" customWidth="1"/>
  </cols>
  <sheetData>
    <row r="1" spans="2:19" ht="11.25" customHeight="1">
      <c r="B1" s="53"/>
      <c r="C1" s="53"/>
      <c r="D1" s="53"/>
      <c r="E1" s="53"/>
      <c r="F1" s="53"/>
      <c r="G1" s="53"/>
      <c r="H1" s="1"/>
      <c r="I1" s="1"/>
      <c r="J1" s="1"/>
      <c r="K1" s="1"/>
      <c r="L1" s="1"/>
      <c r="M1" s="1"/>
      <c r="N1" s="1"/>
      <c r="O1" s="1"/>
      <c r="P1" s="2" t="s">
        <v>0</v>
      </c>
      <c r="S1" s="54"/>
    </row>
    <row r="2" spans="2:22" ht="22.5" customHeight="1">
      <c r="B2" s="55"/>
      <c r="C2" s="56"/>
      <c r="D2" s="55"/>
      <c r="E2" s="55"/>
      <c r="F2" s="55" t="s">
        <v>57</v>
      </c>
      <c r="G2" s="55"/>
      <c r="H2" s="57"/>
      <c r="I2" s="57"/>
      <c r="J2" s="57"/>
      <c r="K2" s="57"/>
      <c r="L2" s="57"/>
      <c r="M2" s="57"/>
      <c r="N2" s="57"/>
      <c r="O2" s="57"/>
      <c r="P2" s="2" t="s">
        <v>1</v>
      </c>
      <c r="V2" s="54"/>
    </row>
    <row r="3" spans="2:16" ht="28.5" customHeight="1">
      <c r="B3" s="55"/>
      <c r="C3" s="55"/>
      <c r="D3" s="55"/>
      <c r="E3" s="55"/>
      <c r="F3" s="55"/>
      <c r="G3" s="58" t="s">
        <v>5</v>
      </c>
      <c r="H3" s="58"/>
      <c r="I3" s="57"/>
      <c r="P3" s="2" t="s">
        <v>2</v>
      </c>
    </row>
    <row r="4" ht="14.25" customHeight="1"/>
    <row r="5" ht="17.25" customHeight="1"/>
    <row r="6" spans="1:22" ht="14.25" customHeight="1">
      <c r="A6" s="123" t="s">
        <v>6</v>
      </c>
      <c r="B6" s="123" t="s">
        <v>58</v>
      </c>
      <c r="C6" s="122" t="s">
        <v>59</v>
      </c>
      <c r="D6" s="122" t="s">
        <v>60</v>
      </c>
      <c r="E6" s="122" t="s">
        <v>61</v>
      </c>
      <c r="F6" s="127" t="s">
        <v>62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2" t="s">
        <v>63</v>
      </c>
      <c r="U6" s="122" t="s">
        <v>64</v>
      </c>
      <c r="V6" s="123" t="s">
        <v>65</v>
      </c>
    </row>
    <row r="7" spans="1:22" ht="12.75">
      <c r="A7" s="123"/>
      <c r="B7" s="123"/>
      <c r="C7" s="123"/>
      <c r="D7" s="123"/>
      <c r="E7" s="123"/>
      <c r="F7" s="59">
        <v>7</v>
      </c>
      <c r="G7" s="60" t="s">
        <v>66</v>
      </c>
      <c r="H7" s="59">
        <v>8</v>
      </c>
      <c r="I7" s="60" t="s">
        <v>66</v>
      </c>
      <c r="J7" s="59">
        <v>9</v>
      </c>
      <c r="K7" s="60" t="s">
        <v>66</v>
      </c>
      <c r="L7" s="59">
        <v>10</v>
      </c>
      <c r="M7" s="60" t="s">
        <v>66</v>
      </c>
      <c r="N7" s="59">
        <v>11</v>
      </c>
      <c r="O7" s="60" t="s">
        <v>66</v>
      </c>
      <c r="P7" s="59">
        <v>12</v>
      </c>
      <c r="Q7" s="60" t="s">
        <v>66</v>
      </c>
      <c r="R7" s="59">
        <v>13</v>
      </c>
      <c r="S7" s="60" t="s">
        <v>66</v>
      </c>
      <c r="T7" s="122"/>
      <c r="U7" s="122"/>
      <c r="V7" s="122"/>
    </row>
    <row r="8" spans="1:22" ht="15">
      <c r="A8" s="124" t="s">
        <v>67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</row>
    <row r="9" spans="1:26" ht="12.75">
      <c r="A9" s="61">
        <v>1</v>
      </c>
      <c r="B9" s="62" t="s">
        <v>15</v>
      </c>
      <c r="C9" s="63">
        <f>квалификация!I9</f>
        <v>1349</v>
      </c>
      <c r="D9" s="64">
        <f aca="true" t="shared" si="0" ref="D9:D16">SUM(C9,F9:S9)</f>
        <v>2829</v>
      </c>
      <c r="E9" s="65">
        <f>AVERAGE('раунд робин'!Z9,F9,N9,P9,H9,J9,L9,R9)</f>
        <v>198.10416666666669</v>
      </c>
      <c r="F9" s="66">
        <v>168</v>
      </c>
      <c r="G9" s="66">
        <v>30</v>
      </c>
      <c r="H9" s="66">
        <v>233</v>
      </c>
      <c r="I9" s="66">
        <v>30</v>
      </c>
      <c r="J9" s="66">
        <v>121</v>
      </c>
      <c r="K9" s="66">
        <v>0</v>
      </c>
      <c r="L9" s="66">
        <v>203</v>
      </c>
      <c r="M9" s="66">
        <v>0</v>
      </c>
      <c r="N9" s="66">
        <v>175</v>
      </c>
      <c r="O9" s="66">
        <v>0</v>
      </c>
      <c r="P9" s="66">
        <v>194</v>
      </c>
      <c r="Q9" s="66">
        <v>30</v>
      </c>
      <c r="R9" s="66">
        <v>266</v>
      </c>
      <c r="S9" s="66">
        <v>30</v>
      </c>
      <c r="T9" s="64">
        <f aca="true" t="shared" si="1" ref="T9:T16">SUM(G9,I9,K9,M9,S9,O9,Q9)</f>
        <v>120</v>
      </c>
      <c r="U9" s="65">
        <f aca="true" t="shared" si="2" ref="U9:U16">AVERAGE(F9,H9,J9,L9,R9,N9,P9)</f>
        <v>194.28571428571428</v>
      </c>
      <c r="V9" s="61">
        <v>1</v>
      </c>
      <c r="W9" s="67">
        <f aca="true" t="shared" si="3" ref="W9:W32">MAX(F9:S9)</f>
        <v>266</v>
      </c>
      <c r="Z9" s="68">
        <f aca="true" t="shared" si="4" ref="Z9:Z16">C9/6</f>
        <v>224.83333333333334</v>
      </c>
    </row>
    <row r="10" spans="1:26" ht="12.75">
      <c r="A10" s="61">
        <v>5</v>
      </c>
      <c r="B10" s="62" t="s">
        <v>68</v>
      </c>
      <c r="C10" s="63">
        <f>квалификация!I13</f>
        <v>1221</v>
      </c>
      <c r="D10" s="64">
        <f t="shared" si="0"/>
        <v>2765</v>
      </c>
      <c r="E10" s="65">
        <f>AVERAGE('раунд робин'!Z11,F10,N10,P10,H10,J10,L10,R10)</f>
        <v>204.27083333333331</v>
      </c>
      <c r="F10" s="66">
        <v>203</v>
      </c>
      <c r="G10" s="69">
        <v>0</v>
      </c>
      <c r="H10" s="66">
        <v>183</v>
      </c>
      <c r="I10" s="66">
        <v>30</v>
      </c>
      <c r="J10" s="66">
        <v>170</v>
      </c>
      <c r="K10" s="66">
        <v>0</v>
      </c>
      <c r="L10" s="66">
        <v>158</v>
      </c>
      <c r="M10" s="70">
        <v>0</v>
      </c>
      <c r="N10" s="70">
        <v>255</v>
      </c>
      <c r="O10" s="70">
        <v>30</v>
      </c>
      <c r="P10" s="70">
        <v>221</v>
      </c>
      <c r="Q10" s="70">
        <v>30</v>
      </c>
      <c r="R10" s="66">
        <v>234</v>
      </c>
      <c r="S10" s="66">
        <v>30</v>
      </c>
      <c r="T10" s="64">
        <f t="shared" si="1"/>
        <v>120</v>
      </c>
      <c r="U10" s="65">
        <f t="shared" si="2"/>
        <v>203.42857142857142</v>
      </c>
      <c r="V10" s="61">
        <v>2</v>
      </c>
      <c r="W10" s="67">
        <f t="shared" si="3"/>
        <v>255</v>
      </c>
      <c r="Z10" s="68">
        <f t="shared" si="4"/>
        <v>203.5</v>
      </c>
    </row>
    <row r="11" spans="1:26" ht="12.75">
      <c r="A11" s="61">
        <v>3</v>
      </c>
      <c r="B11" s="62" t="s">
        <v>17</v>
      </c>
      <c r="C11" s="61">
        <f>квалификация!I11</f>
        <v>1261</v>
      </c>
      <c r="D11" s="64">
        <f t="shared" si="0"/>
        <v>2696</v>
      </c>
      <c r="E11" s="65">
        <f>AVERAGE('раунд робин'!Z10,F11,N11,P11,H11,J11,L11,R11)</f>
        <v>189.8125</v>
      </c>
      <c r="F11" s="66">
        <v>137</v>
      </c>
      <c r="G11" s="66">
        <v>0</v>
      </c>
      <c r="H11" s="66">
        <v>173</v>
      </c>
      <c r="I11" s="66">
        <v>30</v>
      </c>
      <c r="J11" s="66">
        <v>216</v>
      </c>
      <c r="K11" s="66">
        <v>30</v>
      </c>
      <c r="L11" s="66">
        <v>224</v>
      </c>
      <c r="M11" s="66">
        <v>30</v>
      </c>
      <c r="N11" s="66">
        <v>190</v>
      </c>
      <c r="O11" s="66">
        <v>30</v>
      </c>
      <c r="P11" s="66">
        <v>209</v>
      </c>
      <c r="Q11" s="66">
        <v>0</v>
      </c>
      <c r="R11" s="66">
        <v>166</v>
      </c>
      <c r="S11" s="66">
        <v>0</v>
      </c>
      <c r="T11" s="64">
        <f t="shared" si="1"/>
        <v>120</v>
      </c>
      <c r="U11" s="65">
        <f t="shared" si="2"/>
        <v>187.85714285714286</v>
      </c>
      <c r="V11" s="61">
        <v>3</v>
      </c>
      <c r="W11" s="67">
        <f t="shared" si="3"/>
        <v>224</v>
      </c>
      <c r="X11">
        <v>7</v>
      </c>
      <c r="Z11" s="68">
        <f t="shared" si="4"/>
        <v>210.16666666666666</v>
      </c>
    </row>
    <row r="12" spans="1:26" ht="12.75">
      <c r="A12" s="61">
        <v>11</v>
      </c>
      <c r="B12" s="71" t="s">
        <v>25</v>
      </c>
      <c r="C12" s="63">
        <f>квалификация!I19</f>
        <v>1178</v>
      </c>
      <c r="D12" s="64">
        <f t="shared" si="0"/>
        <v>2689</v>
      </c>
      <c r="E12" s="65">
        <f>AVERAGE('раунд робин'!Z14,F12,N12,P12,H12,J12,L12,R12)</f>
        <v>198.08333333333331</v>
      </c>
      <c r="F12" s="66">
        <v>214</v>
      </c>
      <c r="G12" s="66">
        <v>30</v>
      </c>
      <c r="H12" s="66">
        <v>173</v>
      </c>
      <c r="I12" s="66">
        <v>0</v>
      </c>
      <c r="J12" s="66">
        <v>175</v>
      </c>
      <c r="K12" s="66">
        <v>0</v>
      </c>
      <c r="L12" s="66">
        <v>169</v>
      </c>
      <c r="M12" s="66">
        <v>0</v>
      </c>
      <c r="N12" s="66">
        <v>222</v>
      </c>
      <c r="O12" s="66">
        <v>30</v>
      </c>
      <c r="P12" s="66">
        <v>197</v>
      </c>
      <c r="Q12" s="66">
        <v>30</v>
      </c>
      <c r="R12" s="66">
        <v>241</v>
      </c>
      <c r="S12" s="66">
        <v>30</v>
      </c>
      <c r="T12" s="64">
        <f t="shared" si="1"/>
        <v>120</v>
      </c>
      <c r="U12" s="65">
        <f t="shared" si="2"/>
        <v>198.71428571428572</v>
      </c>
      <c r="V12" s="61">
        <v>4</v>
      </c>
      <c r="W12" s="67">
        <f t="shared" si="3"/>
        <v>241</v>
      </c>
      <c r="X12">
        <v>8</v>
      </c>
      <c r="Z12" s="68">
        <f t="shared" si="4"/>
        <v>196.33333333333334</v>
      </c>
    </row>
    <row r="13" spans="1:26" ht="12.75">
      <c r="A13" s="61">
        <v>9</v>
      </c>
      <c r="B13" s="62" t="s">
        <v>23</v>
      </c>
      <c r="C13" s="61">
        <f>квалификация!I17</f>
        <v>1204</v>
      </c>
      <c r="D13" s="64">
        <f t="shared" si="0"/>
        <v>2643</v>
      </c>
      <c r="E13" s="65">
        <f>AVERAGE('раунд робин'!Z13,F13,N13,P13,H13,J13,L13,R13)</f>
        <v>193.70833333333331</v>
      </c>
      <c r="F13" s="66">
        <v>189</v>
      </c>
      <c r="G13" s="66">
        <v>30</v>
      </c>
      <c r="H13" s="66">
        <v>170</v>
      </c>
      <c r="I13" s="66">
        <v>0</v>
      </c>
      <c r="J13" s="66">
        <v>205</v>
      </c>
      <c r="K13" s="66">
        <v>30</v>
      </c>
      <c r="L13" s="66">
        <v>215</v>
      </c>
      <c r="M13" s="66">
        <v>30</v>
      </c>
      <c r="N13" s="66">
        <v>169</v>
      </c>
      <c r="O13" s="66">
        <v>0</v>
      </c>
      <c r="P13" s="66">
        <v>178</v>
      </c>
      <c r="Q13" s="66">
        <v>0</v>
      </c>
      <c r="R13" s="66">
        <v>223</v>
      </c>
      <c r="S13" s="66">
        <v>0</v>
      </c>
      <c r="T13" s="64">
        <f t="shared" si="1"/>
        <v>90</v>
      </c>
      <c r="U13" s="65">
        <f t="shared" si="2"/>
        <v>192.71428571428572</v>
      </c>
      <c r="V13" s="61">
        <v>5</v>
      </c>
      <c r="W13" s="67">
        <f t="shared" si="3"/>
        <v>223</v>
      </c>
      <c r="X13">
        <v>9</v>
      </c>
      <c r="Z13" s="68">
        <f t="shared" si="4"/>
        <v>200.66666666666666</v>
      </c>
    </row>
    <row r="14" spans="1:26" ht="15">
      <c r="A14" s="61">
        <v>13</v>
      </c>
      <c r="B14" s="72" t="s">
        <v>27</v>
      </c>
      <c r="C14" s="63">
        <f>квалификация!I21</f>
        <v>1162</v>
      </c>
      <c r="D14" s="64">
        <f t="shared" si="0"/>
        <v>2622</v>
      </c>
      <c r="E14" s="65">
        <f>AVERAGE('раунд робин'!Z15,F14,N14,P14,H14,J14,L14,R14)</f>
        <v>188.89583333333331</v>
      </c>
      <c r="F14" s="66">
        <v>176</v>
      </c>
      <c r="G14" s="66">
        <v>30</v>
      </c>
      <c r="H14" s="66">
        <v>176</v>
      </c>
      <c r="I14" s="66">
        <v>30</v>
      </c>
      <c r="J14" s="66">
        <v>176</v>
      </c>
      <c r="K14" s="66">
        <v>30</v>
      </c>
      <c r="L14" s="66">
        <v>225</v>
      </c>
      <c r="M14" s="73">
        <v>30</v>
      </c>
      <c r="N14" s="73">
        <v>205</v>
      </c>
      <c r="O14" s="73">
        <v>30</v>
      </c>
      <c r="P14" s="73">
        <v>180</v>
      </c>
      <c r="Q14" s="73">
        <v>0</v>
      </c>
      <c r="R14" s="73">
        <v>172</v>
      </c>
      <c r="S14" s="66">
        <v>0</v>
      </c>
      <c r="T14" s="64">
        <f t="shared" si="1"/>
        <v>150</v>
      </c>
      <c r="U14" s="65">
        <f t="shared" si="2"/>
        <v>187.14285714285714</v>
      </c>
      <c r="V14" s="61">
        <v>6</v>
      </c>
      <c r="W14" s="67">
        <f t="shared" si="3"/>
        <v>225</v>
      </c>
      <c r="X14">
        <v>10</v>
      </c>
      <c r="Z14" s="68">
        <f t="shared" si="4"/>
        <v>193.66666666666666</v>
      </c>
    </row>
    <row r="15" spans="1:26" s="77" customFormat="1" ht="12.75">
      <c r="A15" s="61">
        <v>7</v>
      </c>
      <c r="B15" s="74" t="s">
        <v>21</v>
      </c>
      <c r="C15" s="61">
        <f>квалификация!I15</f>
        <v>1207</v>
      </c>
      <c r="D15" s="64">
        <f t="shared" si="0"/>
        <v>2455</v>
      </c>
      <c r="E15" s="65">
        <f>AVERAGE('раунд робин'!Z12,F15,N15,P15,H15,J15,L15,R15)</f>
        <v>176.79166666666669</v>
      </c>
      <c r="F15" s="66">
        <v>170</v>
      </c>
      <c r="G15" s="69">
        <v>0</v>
      </c>
      <c r="H15" s="66">
        <v>168</v>
      </c>
      <c r="I15" s="66">
        <v>0</v>
      </c>
      <c r="J15" s="66">
        <v>179</v>
      </c>
      <c r="K15" s="66">
        <v>30</v>
      </c>
      <c r="L15" s="75">
        <v>165</v>
      </c>
      <c r="M15" s="66">
        <v>0</v>
      </c>
      <c r="N15" s="66">
        <v>186</v>
      </c>
      <c r="O15" s="66">
        <v>0</v>
      </c>
      <c r="P15" s="66">
        <v>176</v>
      </c>
      <c r="Q15" s="66">
        <v>0</v>
      </c>
      <c r="R15" s="66">
        <v>174</v>
      </c>
      <c r="S15" s="76">
        <v>0</v>
      </c>
      <c r="T15" s="64">
        <f t="shared" si="1"/>
        <v>30</v>
      </c>
      <c r="U15" s="65">
        <f t="shared" si="2"/>
        <v>174</v>
      </c>
      <c r="V15" s="61">
        <v>7</v>
      </c>
      <c r="W15" s="67">
        <f t="shared" si="3"/>
        <v>186</v>
      </c>
      <c r="X15" s="77">
        <v>14</v>
      </c>
      <c r="Z15" s="68">
        <f t="shared" si="4"/>
        <v>201.16666666666666</v>
      </c>
    </row>
    <row r="16" spans="1:26" s="77" customFormat="1" ht="12.75">
      <c r="A16" s="61">
        <v>15</v>
      </c>
      <c r="B16" s="62" t="s">
        <v>29</v>
      </c>
      <c r="C16" s="63">
        <f>квалификация!I23</f>
        <v>1120</v>
      </c>
      <c r="D16" s="64">
        <f t="shared" si="0"/>
        <v>2413</v>
      </c>
      <c r="E16" s="65">
        <f>AVERAGE('раунд робин'!Z16,F16,N16,P16,H16,J16,L16,R16)</f>
        <v>173.70833333333331</v>
      </c>
      <c r="F16" s="66">
        <v>140</v>
      </c>
      <c r="G16" s="66">
        <v>0</v>
      </c>
      <c r="H16" s="66">
        <v>152</v>
      </c>
      <c r="I16" s="66">
        <v>0</v>
      </c>
      <c r="J16" s="66">
        <v>168</v>
      </c>
      <c r="K16" s="66">
        <v>0</v>
      </c>
      <c r="L16" s="66">
        <v>169</v>
      </c>
      <c r="M16" s="78">
        <v>30</v>
      </c>
      <c r="N16" s="78">
        <v>212</v>
      </c>
      <c r="O16" s="78">
        <v>0</v>
      </c>
      <c r="P16" s="78">
        <v>181</v>
      </c>
      <c r="Q16" s="78">
        <v>30</v>
      </c>
      <c r="R16" s="78">
        <v>181</v>
      </c>
      <c r="S16" s="66">
        <v>30</v>
      </c>
      <c r="T16" s="64">
        <f t="shared" si="1"/>
        <v>90</v>
      </c>
      <c r="U16" s="65">
        <f t="shared" si="2"/>
        <v>171.85714285714286</v>
      </c>
      <c r="V16" s="61">
        <v>8</v>
      </c>
      <c r="W16" s="67">
        <f t="shared" si="3"/>
        <v>212</v>
      </c>
      <c r="X16" s="77">
        <v>15</v>
      </c>
      <c r="Z16" s="68">
        <f t="shared" si="4"/>
        <v>186.66666666666666</v>
      </c>
    </row>
    <row r="17" spans="1:23" ht="15">
      <c r="A17" s="125" t="s">
        <v>69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67">
        <f t="shared" si="3"/>
        <v>0</v>
      </c>
    </row>
    <row r="18" spans="1:26" ht="12.75">
      <c r="A18" s="61">
        <v>6</v>
      </c>
      <c r="B18" s="62" t="s">
        <v>20</v>
      </c>
      <c r="C18" s="61">
        <f>квалификация!I14</f>
        <v>1213</v>
      </c>
      <c r="D18" s="64">
        <f aca="true" t="shared" si="5" ref="D18:D25">SUM(C18,F18:S18)</f>
        <v>2857</v>
      </c>
      <c r="E18" s="65">
        <f>AVERAGE('раунд робин'!Z20,F18,N18,P18,H18,J18,L18,R18)</f>
        <v>215.22916666666669</v>
      </c>
      <c r="F18" s="66">
        <v>205</v>
      </c>
      <c r="G18" s="66">
        <v>30</v>
      </c>
      <c r="H18" s="66">
        <v>255</v>
      </c>
      <c r="I18" s="66">
        <v>30</v>
      </c>
      <c r="J18" s="66">
        <v>212</v>
      </c>
      <c r="K18" s="66">
        <v>0</v>
      </c>
      <c r="L18" s="66">
        <v>218</v>
      </c>
      <c r="M18" s="66">
        <v>0</v>
      </c>
      <c r="N18" s="66">
        <v>217</v>
      </c>
      <c r="O18" s="66">
        <v>30</v>
      </c>
      <c r="P18" s="79">
        <v>236</v>
      </c>
      <c r="Q18" s="66">
        <v>30</v>
      </c>
      <c r="R18" s="66">
        <v>181</v>
      </c>
      <c r="S18" s="66">
        <v>0</v>
      </c>
      <c r="T18" s="64">
        <f aca="true" t="shared" si="6" ref="T18:T25">SUM(G18,I18,K18,M18,S18,O18,Q18)</f>
        <v>120</v>
      </c>
      <c r="U18" s="65">
        <f aca="true" t="shared" si="7" ref="U18:U25">AVERAGE(F18,H18,J18,L18,R18,N18,P18)</f>
        <v>217.71428571428572</v>
      </c>
      <c r="V18" s="61">
        <v>1</v>
      </c>
      <c r="W18" s="67">
        <f t="shared" si="3"/>
        <v>255</v>
      </c>
      <c r="Z18" s="68">
        <f aca="true" t="shared" si="8" ref="Z18:Z25">C18/6</f>
        <v>202.16666666666666</v>
      </c>
    </row>
    <row r="19" spans="1:26" ht="15">
      <c r="A19" s="61">
        <v>2</v>
      </c>
      <c r="B19" s="72" t="s">
        <v>16</v>
      </c>
      <c r="C19" s="61">
        <f>квалификация!I10</f>
        <v>1312</v>
      </c>
      <c r="D19" s="64">
        <f t="shared" si="5"/>
        <v>2835</v>
      </c>
      <c r="E19" s="65">
        <f>AVERAGE('раунд робин'!Z18,F19,N19,P19,H19,J19,L19,R19)</f>
        <v>200.64583333333331</v>
      </c>
      <c r="F19" s="66">
        <v>235</v>
      </c>
      <c r="G19" s="66">
        <v>30</v>
      </c>
      <c r="H19" s="66">
        <v>183</v>
      </c>
      <c r="I19" s="66">
        <v>30</v>
      </c>
      <c r="J19" s="66">
        <v>211</v>
      </c>
      <c r="K19" s="66">
        <v>0</v>
      </c>
      <c r="L19" s="66">
        <v>214</v>
      </c>
      <c r="M19" s="66">
        <v>30</v>
      </c>
      <c r="N19" s="66">
        <v>197</v>
      </c>
      <c r="O19" s="66">
        <v>0</v>
      </c>
      <c r="P19" s="66">
        <v>183</v>
      </c>
      <c r="Q19" s="66">
        <v>30</v>
      </c>
      <c r="R19" s="66">
        <v>180</v>
      </c>
      <c r="S19" s="66">
        <v>0</v>
      </c>
      <c r="T19" s="64">
        <f t="shared" si="6"/>
        <v>120</v>
      </c>
      <c r="U19" s="65">
        <f t="shared" si="7"/>
        <v>200.42857142857142</v>
      </c>
      <c r="V19" s="61">
        <v>2</v>
      </c>
      <c r="W19" s="67">
        <f t="shared" si="3"/>
        <v>235</v>
      </c>
      <c r="Z19" s="68">
        <f t="shared" si="8"/>
        <v>218.66666666666666</v>
      </c>
    </row>
    <row r="20" spans="1:26" ht="15">
      <c r="A20" s="61">
        <v>10</v>
      </c>
      <c r="B20" s="72" t="s">
        <v>24</v>
      </c>
      <c r="C20" s="61">
        <f>квалификация!I18</f>
        <v>1187</v>
      </c>
      <c r="D20" s="64">
        <f t="shared" si="5"/>
        <v>2803</v>
      </c>
      <c r="E20" s="65">
        <f>AVERAGE('раунд робин'!Z22,F20,N20,P20,H20,J20,L20,R20)</f>
        <v>203.52083333333331</v>
      </c>
      <c r="F20" s="66">
        <v>198</v>
      </c>
      <c r="G20" s="66">
        <v>30</v>
      </c>
      <c r="H20" s="66">
        <v>191</v>
      </c>
      <c r="I20" s="66">
        <v>30</v>
      </c>
      <c r="J20" s="66">
        <v>231</v>
      </c>
      <c r="K20" s="66">
        <v>30</v>
      </c>
      <c r="L20" s="66">
        <v>222</v>
      </c>
      <c r="M20" s="66">
        <v>30</v>
      </c>
      <c r="N20" s="66">
        <v>183</v>
      </c>
      <c r="O20" s="66">
        <v>0</v>
      </c>
      <c r="P20" s="66">
        <v>217</v>
      </c>
      <c r="Q20" s="66">
        <v>30</v>
      </c>
      <c r="R20" s="66">
        <v>194</v>
      </c>
      <c r="S20" s="66">
        <v>30</v>
      </c>
      <c r="T20" s="64">
        <f t="shared" si="6"/>
        <v>180</v>
      </c>
      <c r="U20" s="65">
        <f t="shared" si="7"/>
        <v>205.14285714285714</v>
      </c>
      <c r="V20" s="61">
        <v>3</v>
      </c>
      <c r="W20" s="67">
        <f t="shared" si="3"/>
        <v>231</v>
      </c>
      <c r="X20">
        <v>5</v>
      </c>
      <c r="Z20" s="68">
        <f t="shared" si="8"/>
        <v>197.83333333333334</v>
      </c>
    </row>
    <row r="21" spans="1:26" ht="12.75">
      <c r="A21" s="61">
        <v>4</v>
      </c>
      <c r="B21" s="62" t="s">
        <v>18</v>
      </c>
      <c r="C21" s="61">
        <f>квалификация!I12</f>
        <v>1241</v>
      </c>
      <c r="D21" s="64">
        <f t="shared" si="5"/>
        <v>2773</v>
      </c>
      <c r="E21" s="65">
        <f>AVERAGE('раунд робин'!Z19,F21,N21,P21,H21,J21,L21,R21)</f>
        <v>200.08333333333331</v>
      </c>
      <c r="F21" s="66">
        <v>203</v>
      </c>
      <c r="G21" s="66">
        <v>30</v>
      </c>
      <c r="H21" s="66">
        <v>172</v>
      </c>
      <c r="I21" s="66">
        <v>0</v>
      </c>
      <c r="J21" s="66">
        <v>234</v>
      </c>
      <c r="K21" s="66">
        <v>30</v>
      </c>
      <c r="L21" s="66">
        <v>199</v>
      </c>
      <c r="M21" s="66">
        <v>30</v>
      </c>
      <c r="N21" s="66">
        <v>186</v>
      </c>
      <c r="O21" s="66">
        <v>30</v>
      </c>
      <c r="P21" s="66">
        <v>166</v>
      </c>
      <c r="Q21" s="66">
        <v>0</v>
      </c>
      <c r="R21" s="66">
        <v>222</v>
      </c>
      <c r="S21" s="66">
        <v>30</v>
      </c>
      <c r="T21" s="64">
        <f t="shared" si="6"/>
        <v>150</v>
      </c>
      <c r="U21" s="65">
        <f t="shared" si="7"/>
        <v>197.42857142857142</v>
      </c>
      <c r="V21" s="61">
        <v>4</v>
      </c>
      <c r="W21" s="67">
        <f t="shared" si="3"/>
        <v>234</v>
      </c>
      <c r="X21">
        <v>6</v>
      </c>
      <c r="Z21" s="68">
        <f t="shared" si="8"/>
        <v>206.83333333333334</v>
      </c>
    </row>
    <row r="22" spans="1:26" ht="12.75">
      <c r="A22" s="61">
        <v>14</v>
      </c>
      <c r="B22" s="62" t="s">
        <v>28</v>
      </c>
      <c r="C22" s="61">
        <f>квалификация!I22</f>
        <v>1153</v>
      </c>
      <c r="D22" s="64">
        <f t="shared" si="5"/>
        <v>2574</v>
      </c>
      <c r="E22" s="65">
        <f>AVERAGE('раунд робин'!Z24,F22,N22,P22,H22,J22,L22,R22)</f>
        <v>189.6875</v>
      </c>
      <c r="F22" s="66">
        <v>151</v>
      </c>
      <c r="G22" s="66">
        <v>0</v>
      </c>
      <c r="H22" s="66">
        <v>156</v>
      </c>
      <c r="I22" s="66">
        <v>0</v>
      </c>
      <c r="J22" s="66">
        <v>224</v>
      </c>
      <c r="K22" s="66">
        <v>30</v>
      </c>
      <c r="L22" s="66">
        <v>213</v>
      </c>
      <c r="M22" s="66">
        <v>0</v>
      </c>
      <c r="N22" s="66">
        <v>186</v>
      </c>
      <c r="O22" s="66">
        <v>30</v>
      </c>
      <c r="P22" s="66">
        <v>233</v>
      </c>
      <c r="Q22" s="66">
        <v>30</v>
      </c>
      <c r="R22" s="66">
        <v>168</v>
      </c>
      <c r="S22" s="66">
        <v>0</v>
      </c>
      <c r="T22" s="64">
        <f t="shared" si="6"/>
        <v>90</v>
      </c>
      <c r="U22" s="65">
        <f t="shared" si="7"/>
        <v>190.14285714285714</v>
      </c>
      <c r="V22" s="61">
        <v>5</v>
      </c>
      <c r="W22" s="67">
        <f t="shared" si="3"/>
        <v>233</v>
      </c>
      <c r="X22">
        <v>11</v>
      </c>
      <c r="Z22" s="68">
        <f t="shared" si="8"/>
        <v>192.16666666666666</v>
      </c>
    </row>
    <row r="23" spans="1:26" ht="12.75">
      <c r="A23" s="61">
        <v>8</v>
      </c>
      <c r="B23" s="62" t="s">
        <v>22</v>
      </c>
      <c r="C23" s="61">
        <f>квалификация!I16</f>
        <v>1205</v>
      </c>
      <c r="D23" s="64">
        <f t="shared" si="5"/>
        <v>2569</v>
      </c>
      <c r="E23" s="65">
        <f>AVERAGE('раунд робин'!Z21,F23,N23,P23,H23,J23,L23,R23)</f>
        <v>181.35416666666669</v>
      </c>
      <c r="F23" s="66">
        <v>177</v>
      </c>
      <c r="G23" s="66">
        <v>0</v>
      </c>
      <c r="H23" s="66">
        <v>167</v>
      </c>
      <c r="I23" s="66">
        <v>30</v>
      </c>
      <c r="J23" s="66">
        <v>215</v>
      </c>
      <c r="K23" s="66">
        <v>30</v>
      </c>
      <c r="L23" s="66">
        <v>187</v>
      </c>
      <c r="M23" s="66">
        <v>30</v>
      </c>
      <c r="N23" s="66">
        <v>149</v>
      </c>
      <c r="O23" s="66">
        <v>0</v>
      </c>
      <c r="P23" s="66">
        <v>153</v>
      </c>
      <c r="Q23" s="66">
        <v>0</v>
      </c>
      <c r="R23" s="66">
        <v>196</v>
      </c>
      <c r="S23" s="66">
        <v>30</v>
      </c>
      <c r="T23" s="64">
        <f t="shared" si="6"/>
        <v>120</v>
      </c>
      <c r="U23" s="65">
        <f t="shared" si="7"/>
        <v>177.71428571428572</v>
      </c>
      <c r="V23" s="61">
        <v>6</v>
      </c>
      <c r="W23" s="67">
        <f t="shared" si="3"/>
        <v>215</v>
      </c>
      <c r="X23">
        <v>12</v>
      </c>
      <c r="Z23" s="68">
        <f t="shared" si="8"/>
        <v>200.83333333333334</v>
      </c>
    </row>
    <row r="24" spans="1:26" ht="12.75">
      <c r="A24" s="61">
        <v>16</v>
      </c>
      <c r="B24" s="62" t="s">
        <v>70</v>
      </c>
      <c r="C24" s="61">
        <f>квалификация!I24</f>
        <v>1119</v>
      </c>
      <c r="D24" s="64">
        <f t="shared" si="5"/>
        <v>2488</v>
      </c>
      <c r="E24" s="65">
        <f>AVERAGE('раунд робин'!Z25,F24,N24,P24,H24,J24,L24,R24)</f>
        <v>187.89583333333331</v>
      </c>
      <c r="F24" s="66">
        <v>133</v>
      </c>
      <c r="G24" s="66">
        <v>0</v>
      </c>
      <c r="H24" s="66">
        <v>223</v>
      </c>
      <c r="I24" s="66">
        <v>0</v>
      </c>
      <c r="J24" s="66">
        <v>233</v>
      </c>
      <c r="K24" s="66">
        <v>0</v>
      </c>
      <c r="L24" s="66">
        <v>172</v>
      </c>
      <c r="M24" s="66">
        <v>0</v>
      </c>
      <c r="N24" s="66">
        <v>171</v>
      </c>
      <c r="O24" s="66">
        <v>30</v>
      </c>
      <c r="P24" s="66">
        <v>192</v>
      </c>
      <c r="Q24" s="66">
        <v>0</v>
      </c>
      <c r="R24" s="66">
        <v>185</v>
      </c>
      <c r="S24" s="66">
        <v>30</v>
      </c>
      <c r="T24" s="64">
        <f t="shared" si="6"/>
        <v>60</v>
      </c>
      <c r="U24" s="65">
        <f t="shared" si="7"/>
        <v>187</v>
      </c>
      <c r="V24" s="61">
        <v>7</v>
      </c>
      <c r="W24" s="67">
        <f t="shared" si="3"/>
        <v>233</v>
      </c>
      <c r="X24">
        <v>13</v>
      </c>
      <c r="Z24" s="68">
        <f t="shared" si="8"/>
        <v>186.5</v>
      </c>
    </row>
    <row r="25" spans="1:26" ht="12.75">
      <c r="A25" s="80">
        <v>12</v>
      </c>
      <c r="B25" s="74" t="s">
        <v>26</v>
      </c>
      <c r="C25" s="61">
        <f>квалификация!I20</f>
        <v>1165</v>
      </c>
      <c r="D25" s="64">
        <f t="shared" si="5"/>
        <v>2274</v>
      </c>
      <c r="E25" s="65">
        <f>AVERAGE('раунд робин'!Z23,F25,N25,P25,H25,J25,L25,R25)</f>
        <v>163.72916666666669</v>
      </c>
      <c r="F25" s="73">
        <v>178</v>
      </c>
      <c r="G25" s="73">
        <v>0</v>
      </c>
      <c r="H25" s="73">
        <v>142</v>
      </c>
      <c r="I25" s="73">
        <v>0</v>
      </c>
      <c r="J25" s="73">
        <v>154</v>
      </c>
      <c r="K25" s="73">
        <v>0</v>
      </c>
      <c r="L25" s="73">
        <v>154</v>
      </c>
      <c r="M25" s="73">
        <v>0</v>
      </c>
      <c r="N25" s="73">
        <v>148</v>
      </c>
      <c r="O25" s="73">
        <v>0</v>
      </c>
      <c r="P25" s="73">
        <v>152</v>
      </c>
      <c r="Q25" s="73">
        <v>0</v>
      </c>
      <c r="R25" s="73">
        <v>181</v>
      </c>
      <c r="S25" s="73">
        <v>0</v>
      </c>
      <c r="T25" s="64">
        <f t="shared" si="6"/>
        <v>0</v>
      </c>
      <c r="U25" s="65">
        <f t="shared" si="7"/>
        <v>158.42857142857142</v>
      </c>
      <c r="V25" s="61">
        <v>8</v>
      </c>
      <c r="W25" s="67">
        <f t="shared" si="3"/>
        <v>181</v>
      </c>
      <c r="X25">
        <v>16</v>
      </c>
      <c r="Z25" s="68">
        <f t="shared" si="8"/>
        <v>194.16666666666666</v>
      </c>
    </row>
    <row r="26" spans="1:23" ht="15.75">
      <c r="A26" s="126" t="s">
        <v>71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67">
        <f t="shared" si="3"/>
        <v>0</v>
      </c>
    </row>
    <row r="27" spans="1:26" ht="15">
      <c r="A27" s="61">
        <v>5</v>
      </c>
      <c r="B27" s="72" t="str">
        <f>квалификация!B47</f>
        <v>Москаленко Ж</v>
      </c>
      <c r="C27" s="61">
        <f>квалификация!I47</f>
        <v>1116</v>
      </c>
      <c r="D27" s="64">
        <f aca="true" t="shared" si="9" ref="D27:D32">SUM(C27,F27:O27)</f>
        <v>2228</v>
      </c>
      <c r="E27" s="65">
        <f>AVERAGE('раунд робин'!Z31,F27,N27,H27,J27,L27)</f>
        <v>195.8888888888889</v>
      </c>
      <c r="F27" s="66">
        <v>176</v>
      </c>
      <c r="G27" s="66">
        <v>30</v>
      </c>
      <c r="H27" s="66">
        <v>202</v>
      </c>
      <c r="I27" s="66">
        <v>30</v>
      </c>
      <c r="J27" s="66">
        <v>181</v>
      </c>
      <c r="K27" s="66">
        <v>0</v>
      </c>
      <c r="L27" s="66">
        <v>231</v>
      </c>
      <c r="M27" s="66">
        <v>30</v>
      </c>
      <c r="N27" s="66">
        <v>202</v>
      </c>
      <c r="O27" s="66">
        <v>30</v>
      </c>
      <c r="P27" s="81"/>
      <c r="Q27" s="81"/>
      <c r="R27" s="81"/>
      <c r="S27" s="81"/>
      <c r="T27" s="64">
        <f aca="true" t="shared" si="10" ref="T27:T32">SUM(G27,I27,K27,M27,O27)</f>
        <v>120</v>
      </c>
      <c r="U27" s="65">
        <f aca="true" t="shared" si="11" ref="U27:U32">AVERAGE(F27,H27,J27,L27,N27)</f>
        <v>198.4</v>
      </c>
      <c r="V27" s="61">
        <v>1</v>
      </c>
      <c r="W27" s="67">
        <f t="shared" si="3"/>
        <v>231</v>
      </c>
      <c r="Z27" s="68">
        <f aca="true" t="shared" si="12" ref="Z27:Z32">C27/6</f>
        <v>186</v>
      </c>
    </row>
    <row r="28" spans="1:38" ht="15">
      <c r="A28" s="61">
        <v>2</v>
      </c>
      <c r="B28" s="72" t="str">
        <f>квалификация!B44</f>
        <v>Корецкая Я</v>
      </c>
      <c r="C28" s="61">
        <f>квалификация!I44</f>
        <v>1122</v>
      </c>
      <c r="D28" s="64">
        <f t="shared" si="9"/>
        <v>2116</v>
      </c>
      <c r="E28" s="65">
        <f>AVERAGE('раунд робин'!Z28,F28,N28,H28,J28,L28)</f>
        <v>176.83333333333334</v>
      </c>
      <c r="F28" s="66">
        <v>145</v>
      </c>
      <c r="G28" s="66">
        <v>0</v>
      </c>
      <c r="H28" s="66">
        <v>182</v>
      </c>
      <c r="I28" s="66">
        <v>30</v>
      </c>
      <c r="J28" s="66">
        <v>169</v>
      </c>
      <c r="K28" s="66">
        <v>30</v>
      </c>
      <c r="L28" s="66">
        <v>195</v>
      </c>
      <c r="M28" s="66">
        <v>30</v>
      </c>
      <c r="N28" s="66">
        <v>183</v>
      </c>
      <c r="O28" s="66">
        <v>30</v>
      </c>
      <c r="P28" s="81"/>
      <c r="Q28" s="81"/>
      <c r="R28" s="81"/>
      <c r="S28" s="81"/>
      <c r="T28" s="64">
        <f t="shared" si="10"/>
        <v>120</v>
      </c>
      <c r="U28" s="65">
        <f t="shared" si="11"/>
        <v>174.8</v>
      </c>
      <c r="V28" s="61">
        <v>2</v>
      </c>
      <c r="W28" s="67">
        <f t="shared" si="3"/>
        <v>195</v>
      </c>
      <c r="X28" s="82"/>
      <c r="Y28" s="82"/>
      <c r="Z28" s="68">
        <f t="shared" si="12"/>
        <v>187</v>
      </c>
      <c r="AA28" s="82"/>
      <c r="AB28" s="82"/>
      <c r="AC28" s="82"/>
      <c r="AD28" s="82"/>
      <c r="AE28" s="82"/>
      <c r="AF28" s="82"/>
      <c r="AG28" s="82"/>
      <c r="AH28" s="82"/>
      <c r="AI28" s="82"/>
      <c r="AJ28" s="83"/>
      <c r="AK28" s="83"/>
      <c r="AL28" s="83"/>
    </row>
    <row r="29" spans="1:26" ht="15">
      <c r="A29" s="61">
        <v>3</v>
      </c>
      <c r="B29" s="72" t="str">
        <f>квалификация!B45</f>
        <v>Ульянова А</v>
      </c>
      <c r="C29" s="61">
        <f>квалификация!I45</f>
        <v>1121</v>
      </c>
      <c r="D29" s="64">
        <f t="shared" si="9"/>
        <v>2092</v>
      </c>
      <c r="E29" s="65">
        <f>AVERAGE('раунд робин'!Z29,F29,N29,H29,J29,L29)</f>
        <v>177.97222222222226</v>
      </c>
      <c r="F29" s="66">
        <v>195</v>
      </c>
      <c r="G29" s="69">
        <v>30</v>
      </c>
      <c r="H29" s="66">
        <v>187</v>
      </c>
      <c r="I29" s="66">
        <v>30</v>
      </c>
      <c r="J29" s="66">
        <v>135</v>
      </c>
      <c r="K29" s="66">
        <v>0</v>
      </c>
      <c r="L29" s="66">
        <v>198</v>
      </c>
      <c r="M29" s="70">
        <v>30</v>
      </c>
      <c r="N29" s="70">
        <v>166</v>
      </c>
      <c r="O29" s="70">
        <v>0</v>
      </c>
      <c r="P29" s="84"/>
      <c r="Q29" s="84"/>
      <c r="R29" s="81"/>
      <c r="S29" s="81"/>
      <c r="T29" s="64">
        <f t="shared" si="10"/>
        <v>90</v>
      </c>
      <c r="U29" s="65">
        <f t="shared" si="11"/>
        <v>176.2</v>
      </c>
      <c r="V29" s="61">
        <v>3</v>
      </c>
      <c r="W29" s="67">
        <f t="shared" si="3"/>
        <v>198</v>
      </c>
      <c r="Z29" s="68">
        <f t="shared" si="12"/>
        <v>186.83333333333334</v>
      </c>
    </row>
    <row r="30" spans="1:26" ht="15">
      <c r="A30" s="61">
        <v>4</v>
      </c>
      <c r="B30" s="72" t="str">
        <f>квалификация!B46</f>
        <v>Иванова О</v>
      </c>
      <c r="C30" s="61">
        <f>квалификация!I46</f>
        <v>1116</v>
      </c>
      <c r="D30" s="64">
        <f t="shared" si="9"/>
        <v>2061</v>
      </c>
      <c r="E30" s="65">
        <f>AVERAGE('раунд робин'!Z30,F30,N30,H30,J30,L30)</f>
        <v>183.5</v>
      </c>
      <c r="F30" s="66">
        <v>156</v>
      </c>
      <c r="G30" s="66">
        <v>0</v>
      </c>
      <c r="H30" s="66">
        <v>174</v>
      </c>
      <c r="I30" s="66">
        <v>0</v>
      </c>
      <c r="J30" s="66">
        <v>211</v>
      </c>
      <c r="K30" s="66">
        <v>30</v>
      </c>
      <c r="L30" s="66">
        <v>187</v>
      </c>
      <c r="M30" s="66">
        <v>0</v>
      </c>
      <c r="N30" s="66">
        <v>187</v>
      </c>
      <c r="O30" s="66">
        <v>0</v>
      </c>
      <c r="P30" s="81"/>
      <c r="Q30" s="81"/>
      <c r="R30" s="81"/>
      <c r="S30" s="81"/>
      <c r="T30" s="64">
        <f t="shared" si="10"/>
        <v>30</v>
      </c>
      <c r="U30" s="65">
        <f t="shared" si="11"/>
        <v>183</v>
      </c>
      <c r="V30" s="61">
        <v>4</v>
      </c>
      <c r="W30" s="67">
        <f t="shared" si="3"/>
        <v>211</v>
      </c>
      <c r="Z30" s="68">
        <f t="shared" si="12"/>
        <v>186</v>
      </c>
    </row>
    <row r="31" spans="1:26" ht="15">
      <c r="A31" s="61">
        <v>6</v>
      </c>
      <c r="B31" s="72" t="str">
        <f>квалификация!B48</f>
        <v>Вайнман М</v>
      </c>
      <c r="C31" s="61">
        <f>квалификация!I48</f>
        <v>1100</v>
      </c>
      <c r="D31" s="64">
        <f t="shared" si="9"/>
        <v>2060</v>
      </c>
      <c r="E31" s="65">
        <f>AVERAGE('раунд робин'!Z32,F31,N31,H31,J31,L31)</f>
        <v>181.6388888888889</v>
      </c>
      <c r="F31" s="66">
        <v>144</v>
      </c>
      <c r="G31" s="66">
        <v>0</v>
      </c>
      <c r="H31" s="66">
        <v>153</v>
      </c>
      <c r="I31" s="66">
        <v>0</v>
      </c>
      <c r="J31" s="66">
        <v>213</v>
      </c>
      <c r="K31" s="66">
        <v>30</v>
      </c>
      <c r="L31" s="66">
        <v>193</v>
      </c>
      <c r="M31" s="66">
        <v>0</v>
      </c>
      <c r="N31" s="66">
        <v>197</v>
      </c>
      <c r="O31" s="66">
        <v>30</v>
      </c>
      <c r="P31" s="81"/>
      <c r="Q31" s="81"/>
      <c r="R31" s="81"/>
      <c r="S31" s="81"/>
      <c r="T31" s="64">
        <f t="shared" si="10"/>
        <v>60</v>
      </c>
      <c r="U31" s="65">
        <f t="shared" si="11"/>
        <v>180</v>
      </c>
      <c r="V31" s="61">
        <v>5</v>
      </c>
      <c r="W31" s="67">
        <f t="shared" si="3"/>
        <v>213</v>
      </c>
      <c r="Z31" s="68">
        <f t="shared" si="12"/>
        <v>183.33333333333334</v>
      </c>
    </row>
    <row r="32" spans="1:26" ht="15">
      <c r="A32" s="61">
        <v>1</v>
      </c>
      <c r="B32" s="72" t="str">
        <f>квалификация!B43</f>
        <v>Лихолай А</v>
      </c>
      <c r="C32" s="61">
        <f>квалификация!I43</f>
        <v>1139</v>
      </c>
      <c r="D32" s="64">
        <f t="shared" si="9"/>
        <v>2035</v>
      </c>
      <c r="E32" s="65">
        <f>AVERAGE('раунд робин'!Z27,F32,N32,H32,J32,L32)</f>
        <v>175.33333333333334</v>
      </c>
      <c r="F32" s="66">
        <v>176</v>
      </c>
      <c r="G32" s="66">
        <v>30</v>
      </c>
      <c r="H32" s="66">
        <v>180</v>
      </c>
      <c r="I32" s="66">
        <v>0</v>
      </c>
      <c r="J32" s="66">
        <v>149</v>
      </c>
      <c r="K32" s="66">
        <v>0</v>
      </c>
      <c r="L32" s="66">
        <v>191</v>
      </c>
      <c r="M32" s="66">
        <v>0</v>
      </c>
      <c r="N32" s="66">
        <v>170</v>
      </c>
      <c r="O32" s="66">
        <v>0</v>
      </c>
      <c r="P32" s="81"/>
      <c r="Q32" s="81"/>
      <c r="R32" s="81"/>
      <c r="S32" s="81"/>
      <c r="T32" s="64">
        <f t="shared" si="10"/>
        <v>30</v>
      </c>
      <c r="U32" s="65">
        <f t="shared" si="11"/>
        <v>173.2</v>
      </c>
      <c r="V32" s="61">
        <v>6</v>
      </c>
      <c r="W32" s="67">
        <f t="shared" si="3"/>
        <v>191</v>
      </c>
      <c r="Z32" s="68">
        <f t="shared" si="12"/>
        <v>189.83333333333334</v>
      </c>
    </row>
    <row r="36" ht="12.75">
      <c r="D36">
        <v>1</v>
      </c>
    </row>
    <row r="37" ht="12.75">
      <c r="D37">
        <v>2</v>
      </c>
    </row>
    <row r="38" ht="12.75">
      <c r="D38">
        <v>3</v>
      </c>
    </row>
    <row r="39" ht="12.75">
      <c r="D39">
        <v>4</v>
      </c>
    </row>
    <row r="40" ht="12.75">
      <c r="D40">
        <v>5</v>
      </c>
    </row>
    <row r="41" ht="12.75">
      <c r="D41">
        <v>6</v>
      </c>
    </row>
    <row r="42" ht="12.75">
      <c r="D42">
        <v>7</v>
      </c>
    </row>
    <row r="43" ht="12.75">
      <c r="D43">
        <v>8</v>
      </c>
    </row>
    <row r="44" ht="12.75">
      <c r="D44">
        <v>9</v>
      </c>
    </row>
    <row r="45" ht="12.75">
      <c r="D45">
        <v>10</v>
      </c>
    </row>
    <row r="46" ht="12.75">
      <c r="D46">
        <v>11</v>
      </c>
    </row>
    <row r="47" ht="12.75">
      <c r="D47">
        <v>12</v>
      </c>
    </row>
    <row r="48" ht="12.75">
      <c r="D48">
        <v>13</v>
      </c>
    </row>
    <row r="49" ht="12.75">
      <c r="D49">
        <v>14</v>
      </c>
    </row>
    <row r="50" ht="12.75">
      <c r="D50">
        <v>15</v>
      </c>
    </row>
    <row r="51" ht="12.75">
      <c r="D51">
        <v>16</v>
      </c>
    </row>
  </sheetData>
  <sheetProtection selectLockedCells="1" selectUnlockedCells="1"/>
  <mergeCells count="12">
    <mergeCell ref="E6:E7"/>
    <mergeCell ref="F6:S6"/>
    <mergeCell ref="T6:T7"/>
    <mergeCell ref="U6:U7"/>
    <mergeCell ref="V6:V7"/>
    <mergeCell ref="A8:V8"/>
    <mergeCell ref="A17:V17"/>
    <mergeCell ref="A26:V26"/>
    <mergeCell ref="A6:A7"/>
    <mergeCell ref="B6:B7"/>
    <mergeCell ref="C6:C7"/>
    <mergeCell ref="D6:D7"/>
  </mergeCells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6645723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2:L36"/>
  <sheetViews>
    <sheetView tabSelected="1" zoomScale="75" zoomScaleNormal="75" zoomScalePageLayoutView="0" workbookViewId="0" topLeftCell="A6">
      <selection activeCell="M37" sqref="M37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2" spans="2:6" ht="20.25">
      <c r="B2" s="85"/>
      <c r="C2" s="85"/>
      <c r="D2" s="85"/>
      <c r="E2" s="85" t="s">
        <v>56</v>
      </c>
      <c r="F2" s="86"/>
    </row>
    <row r="3" ht="14.25" customHeight="1"/>
    <row r="4" spans="2:12" ht="26.25">
      <c r="B4" s="85"/>
      <c r="C4" s="85"/>
      <c r="D4" s="86"/>
      <c r="E4" s="87" t="s">
        <v>72</v>
      </c>
      <c r="F4" s="86"/>
      <c r="G4" s="88"/>
      <c r="J4" s="89"/>
      <c r="K4" s="88"/>
      <c r="L4" s="88"/>
    </row>
    <row r="5" spans="4:12" ht="15.75">
      <c r="D5" s="88"/>
      <c r="E5" s="88"/>
      <c r="F5" s="88"/>
      <c r="G5" s="88"/>
      <c r="J5" s="89"/>
      <c r="K5" s="88"/>
      <c r="L5" s="88"/>
    </row>
    <row r="6" spans="4:12" ht="23.25">
      <c r="D6" s="88"/>
      <c r="E6" s="88"/>
      <c r="F6" s="3" t="s">
        <v>73</v>
      </c>
      <c r="G6" s="88"/>
      <c r="J6" s="89"/>
      <c r="K6" s="88"/>
      <c r="L6" s="88"/>
    </row>
    <row r="7" spans="2:10" ht="18">
      <c r="B7" s="90"/>
      <c r="C7" s="91"/>
      <c r="D7" s="92"/>
      <c r="E7" s="92"/>
      <c r="F7" s="93"/>
      <c r="G7" s="88"/>
      <c r="J7" s="4"/>
    </row>
    <row r="8" spans="2:10" ht="18">
      <c r="B8" s="90"/>
      <c r="C8" s="94"/>
      <c r="D8" s="95"/>
      <c r="E8" s="95"/>
      <c r="F8" s="96"/>
      <c r="G8" s="96"/>
      <c r="J8" s="4"/>
    </row>
    <row r="9" spans="2:10" ht="18">
      <c r="B9" s="97">
        <v>4</v>
      </c>
      <c r="C9" s="98" t="s">
        <v>51</v>
      </c>
      <c r="D9" s="99">
        <v>225</v>
      </c>
      <c r="E9" s="95"/>
      <c r="F9" s="88"/>
      <c r="G9" s="88"/>
      <c r="H9" s="88"/>
      <c r="I9" s="88"/>
      <c r="J9" s="4"/>
    </row>
    <row r="10" spans="2:10" ht="18">
      <c r="B10" s="91"/>
      <c r="C10" s="100"/>
      <c r="D10" s="101"/>
      <c r="E10" s="102"/>
      <c r="F10" s="103"/>
      <c r="G10" s="95"/>
      <c r="H10" s="95"/>
      <c r="I10" s="88"/>
      <c r="J10" s="4"/>
    </row>
    <row r="11" spans="2:10" ht="18">
      <c r="B11" s="91"/>
      <c r="C11" s="104"/>
      <c r="D11" s="105"/>
      <c r="E11" s="95"/>
      <c r="F11" s="98" t="s">
        <v>49</v>
      </c>
      <c r="G11" s="99">
        <v>147</v>
      </c>
      <c r="H11" s="95"/>
      <c r="I11" s="88"/>
      <c r="J11" s="4"/>
    </row>
    <row r="12" spans="2:10" ht="18">
      <c r="B12" s="91"/>
      <c r="C12" s="104"/>
      <c r="D12" s="105"/>
      <c r="E12" s="95"/>
      <c r="F12" s="100"/>
      <c r="G12" s="101"/>
      <c r="H12" s="102"/>
      <c r="I12" s="103"/>
      <c r="J12" s="89">
        <v>160</v>
      </c>
    </row>
    <row r="13" spans="2:12" ht="18">
      <c r="B13" s="91"/>
      <c r="C13" s="106"/>
      <c r="D13" s="107">
        <v>189</v>
      </c>
      <c r="E13" s="96"/>
      <c r="F13" s="104"/>
      <c r="G13" s="96"/>
      <c r="H13" s="95"/>
      <c r="I13" s="98" t="s">
        <v>51</v>
      </c>
      <c r="J13" s="108"/>
      <c r="K13" s="88"/>
      <c r="L13" s="88"/>
    </row>
    <row r="14" spans="2:12" ht="18">
      <c r="B14" s="97">
        <v>3</v>
      </c>
      <c r="C14" s="98" t="s">
        <v>50</v>
      </c>
      <c r="D14" s="96"/>
      <c r="E14" s="109">
        <v>2</v>
      </c>
      <c r="F14" s="104"/>
      <c r="G14" s="96"/>
      <c r="H14" s="95"/>
      <c r="I14" s="100"/>
      <c r="J14" s="89"/>
      <c r="K14" s="88"/>
      <c r="L14" s="88"/>
    </row>
    <row r="15" spans="2:12" ht="18">
      <c r="B15" s="91"/>
      <c r="C15" s="110"/>
      <c r="D15" s="95"/>
      <c r="E15" s="96"/>
      <c r="F15" s="106"/>
      <c r="G15" s="99"/>
      <c r="H15" s="96"/>
      <c r="I15" s="104"/>
      <c r="J15" s="89"/>
      <c r="K15" s="88"/>
      <c r="L15" s="98" t="s">
        <v>52</v>
      </c>
    </row>
    <row r="16" spans="2:12" ht="18">
      <c r="B16" s="91"/>
      <c r="C16" s="92"/>
      <c r="D16" s="92"/>
      <c r="E16" s="92"/>
      <c r="F16" s="98" t="s">
        <v>51</v>
      </c>
      <c r="G16" s="96">
        <v>183</v>
      </c>
      <c r="H16" s="109">
        <v>1</v>
      </c>
      <c r="I16" s="104"/>
      <c r="J16" s="89"/>
      <c r="K16" s="88"/>
      <c r="L16" s="88"/>
    </row>
    <row r="17" spans="3:12" ht="18">
      <c r="C17" s="88"/>
      <c r="D17" s="88"/>
      <c r="E17" s="88"/>
      <c r="F17" s="110"/>
      <c r="G17" s="95"/>
      <c r="H17" s="96"/>
      <c r="I17" s="106"/>
      <c r="J17" s="89">
        <v>200</v>
      </c>
      <c r="K17" s="88"/>
      <c r="L17" s="88"/>
    </row>
    <row r="18" spans="3:12" ht="18">
      <c r="C18" s="88"/>
      <c r="D18" s="88"/>
      <c r="E18" s="88"/>
      <c r="F18" s="88"/>
      <c r="G18" s="88"/>
      <c r="H18" s="92"/>
      <c r="I18" s="98" t="s">
        <v>52</v>
      </c>
      <c r="J18" s="89"/>
      <c r="K18" s="88"/>
      <c r="L18" s="88"/>
    </row>
    <row r="19" spans="9:12" ht="15.75">
      <c r="I19" s="111"/>
      <c r="J19" s="89"/>
      <c r="K19" s="88"/>
      <c r="L19" s="88"/>
    </row>
    <row r="21" spans="2:12" ht="26.25">
      <c r="B21" s="85"/>
      <c r="C21" s="85"/>
      <c r="D21" s="85"/>
      <c r="E21" s="87" t="s">
        <v>74</v>
      </c>
      <c r="F21" s="85"/>
      <c r="J21" s="88"/>
      <c r="K21" s="88"/>
      <c r="L21" s="88"/>
    </row>
    <row r="22" spans="10:12" ht="12.75">
      <c r="J22" s="88"/>
      <c r="K22" s="88"/>
      <c r="L22" s="88"/>
    </row>
    <row r="23" spans="10:12" ht="12.75">
      <c r="J23" s="88"/>
      <c r="K23" s="88"/>
      <c r="L23" s="88"/>
    </row>
    <row r="24" spans="3:12" ht="15.75">
      <c r="C24" s="89" t="s">
        <v>75</v>
      </c>
      <c r="D24" s="89"/>
      <c r="E24" s="89"/>
      <c r="F24" s="89"/>
      <c r="G24" s="89"/>
      <c r="H24" s="89"/>
      <c r="I24" s="89" t="s">
        <v>76</v>
      </c>
      <c r="J24" s="88"/>
      <c r="K24" s="88"/>
      <c r="L24" s="88"/>
    </row>
    <row r="25" spans="2:12" ht="18">
      <c r="B25" s="90"/>
      <c r="C25" s="91"/>
      <c r="D25" s="91"/>
      <c r="E25" s="91"/>
      <c r="F25" s="90"/>
      <c r="J25" s="88"/>
      <c r="K25" s="88"/>
      <c r="L25" s="88"/>
    </row>
    <row r="26" spans="2:12" ht="18">
      <c r="B26" s="90"/>
      <c r="C26" s="94"/>
      <c r="D26" s="112"/>
      <c r="E26" s="112"/>
      <c r="F26" s="113"/>
      <c r="G26" s="113"/>
      <c r="H26" s="90"/>
      <c r="I26" s="94"/>
      <c r="J26" s="112"/>
      <c r="K26" s="112"/>
      <c r="L26" s="113"/>
    </row>
    <row r="27" spans="2:11" ht="18">
      <c r="B27" s="97"/>
      <c r="C27" s="114" t="s">
        <v>20</v>
      </c>
      <c r="D27" s="115">
        <v>177</v>
      </c>
      <c r="E27" s="112"/>
      <c r="H27" s="97"/>
      <c r="I27" s="114" t="s">
        <v>19</v>
      </c>
      <c r="J27" s="115">
        <v>204</v>
      </c>
      <c r="K27" s="112"/>
    </row>
    <row r="28" spans="2:12" ht="18">
      <c r="B28" s="91"/>
      <c r="C28" s="116"/>
      <c r="D28" s="113"/>
      <c r="E28" s="117"/>
      <c r="F28" s="94"/>
      <c r="G28" s="112"/>
      <c r="H28" s="91"/>
      <c r="I28" s="116"/>
      <c r="J28" s="113"/>
      <c r="K28" s="117"/>
      <c r="L28" s="94"/>
    </row>
    <row r="29" spans="2:12" ht="18">
      <c r="B29" s="91"/>
      <c r="C29" s="112"/>
      <c r="D29" s="112"/>
      <c r="E29" s="118"/>
      <c r="F29" s="114" t="s">
        <v>15</v>
      </c>
      <c r="G29" s="88"/>
      <c r="H29" s="91"/>
      <c r="I29" s="112"/>
      <c r="J29" s="112"/>
      <c r="K29" s="118"/>
      <c r="L29" s="114" t="s">
        <v>77</v>
      </c>
    </row>
    <row r="30" spans="2:12" ht="18">
      <c r="B30" s="91"/>
      <c r="C30" s="112"/>
      <c r="D30" s="112"/>
      <c r="E30" s="113"/>
      <c r="F30" s="116"/>
      <c r="G30" s="88"/>
      <c r="H30" s="91"/>
      <c r="I30" s="112"/>
      <c r="J30" s="112"/>
      <c r="K30" s="113"/>
      <c r="L30" s="116"/>
    </row>
    <row r="31" spans="2:12" ht="18">
      <c r="B31" s="91"/>
      <c r="C31" s="94"/>
      <c r="D31" s="88"/>
      <c r="E31" s="88"/>
      <c r="F31" s="88"/>
      <c r="H31" s="91"/>
      <c r="I31" s="94"/>
      <c r="J31" s="88"/>
      <c r="K31" s="88"/>
      <c r="L31" s="88"/>
    </row>
    <row r="32" spans="2:11" ht="18">
      <c r="B32" s="97"/>
      <c r="C32" s="114" t="s">
        <v>15</v>
      </c>
      <c r="D32" s="89">
        <v>202</v>
      </c>
      <c r="E32" s="89"/>
      <c r="H32" s="97"/>
      <c r="I32" s="114" t="s">
        <v>16</v>
      </c>
      <c r="J32" s="119">
        <v>188</v>
      </c>
      <c r="K32" s="119"/>
    </row>
    <row r="33" spans="2:9" ht="18">
      <c r="B33" s="91"/>
      <c r="C33" s="120"/>
      <c r="D33" s="89"/>
      <c r="E33" s="89"/>
      <c r="H33" s="91"/>
      <c r="I33" s="116"/>
    </row>
    <row r="34" spans="2:3" ht="18">
      <c r="B34" s="91"/>
      <c r="C34" s="91"/>
    </row>
    <row r="36" spans="7:9" ht="12.75">
      <c r="G36" s="88"/>
      <c r="H36" s="88"/>
      <c r="I36" s="88"/>
    </row>
  </sheetData>
  <sheetProtection selectLockedCells="1" selectUnlockedCells="1"/>
  <conditionalFormatting sqref="C9 C14 F11 I13 L15">
    <cfRule type="expression" priority="1" dxfId="0" stopIfTrue="1">
      <formula>(C2&gt;0)</formula>
    </cfRule>
  </conditionalFormatting>
  <conditionalFormatting sqref="I18">
    <cfRule type="expression" priority="2" dxfId="0" stopIfTrue="1">
      <formula>(I12&gt;0)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664575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Alla Mihailovna</cp:lastModifiedBy>
  <dcterms:modified xsi:type="dcterms:W3CDTF">2013-11-11T10:42:50Z</dcterms:modified>
  <cp:category/>
  <cp:version/>
  <cp:contentType/>
  <cp:contentStatus/>
</cp:coreProperties>
</file>